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.org\files\Users\Rinefierd\My Documents\Pastoral Planning 2017-2018\Auburn-N. Cayuga\Communications\"/>
    </mc:Choice>
  </mc:AlternateContent>
  <bookViews>
    <workbookView xWindow="0" yWindow="0" windowWidth="19200" windowHeight="7050" tabRatio="767" activeTab="3"/>
  </bookViews>
  <sheets>
    <sheet name="Holy Family" sheetId="1" r:id="rId1"/>
    <sheet name="Our Lady of the Snow" sheetId="7" r:id="rId2"/>
    <sheet name="Sacred Heart" sheetId="5" r:id="rId3"/>
    <sheet name="St. Alphonsus" sheetId="2" r:id="rId4"/>
    <sheet name="St. Anns" sheetId="6" r:id="rId5"/>
    <sheet name="St. Mary's" sheetId="3" r:id="rId6"/>
    <sheet name="Sts. Mary &amp; Martha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7" l="1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K17" i="7"/>
  <c r="J17" i="7"/>
  <c r="I17" i="7"/>
  <c r="H17" i="7"/>
  <c r="G17" i="7"/>
  <c r="F17" i="7"/>
  <c r="E17" i="7"/>
  <c r="D17" i="7"/>
  <c r="C17" i="7"/>
  <c r="B17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T18" i="6" l="1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K10" i="6"/>
  <c r="J10" i="6"/>
  <c r="I10" i="6"/>
  <c r="H10" i="6"/>
  <c r="G10" i="6"/>
  <c r="F10" i="6"/>
  <c r="E10" i="6"/>
  <c r="D10" i="6"/>
  <c r="C10" i="6"/>
  <c r="B10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M15" i="5"/>
  <c r="L15" i="5"/>
  <c r="K15" i="5"/>
  <c r="J15" i="5"/>
  <c r="I15" i="5"/>
  <c r="H15" i="5"/>
  <c r="G15" i="5"/>
  <c r="F15" i="5"/>
  <c r="E15" i="5"/>
  <c r="D15" i="5"/>
  <c r="C15" i="5"/>
  <c r="B15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T23" i="4" l="1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K12" i="4"/>
  <c r="J12" i="4"/>
  <c r="I12" i="4"/>
  <c r="H12" i="4"/>
  <c r="G12" i="4"/>
  <c r="F12" i="4"/>
  <c r="E12" i="4"/>
  <c r="D12" i="4"/>
  <c r="C12" i="4"/>
  <c r="B12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T36" i="3" l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27" i="3"/>
  <c r="S27" i="3"/>
  <c r="R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L18" i="3"/>
  <c r="J18" i="3"/>
  <c r="I18" i="3"/>
  <c r="H18" i="3"/>
  <c r="G18" i="3"/>
  <c r="F18" i="3"/>
  <c r="E18" i="3"/>
  <c r="D18" i="3"/>
  <c r="C18" i="3"/>
  <c r="B18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L27" i="2" l="1"/>
  <c r="K27" i="2"/>
  <c r="G27" i="2"/>
  <c r="C27" i="2"/>
  <c r="S26" i="2"/>
  <c r="R26" i="2"/>
  <c r="Q26" i="2"/>
  <c r="P26" i="2"/>
  <c r="O26" i="2"/>
  <c r="N26" i="2"/>
  <c r="M26" i="2"/>
  <c r="K26" i="2"/>
  <c r="J26" i="2"/>
  <c r="I26" i="2"/>
  <c r="H26" i="2"/>
  <c r="G26" i="2"/>
  <c r="F26" i="2"/>
  <c r="E26" i="2"/>
  <c r="D26" i="2"/>
  <c r="C26" i="2"/>
  <c r="B26" i="2"/>
  <c r="S25" i="2"/>
  <c r="R25" i="2"/>
  <c r="Q25" i="2"/>
  <c r="P25" i="2"/>
  <c r="O25" i="2"/>
  <c r="N25" i="2"/>
  <c r="M25" i="2"/>
  <c r="K25" i="2"/>
  <c r="J25" i="2"/>
  <c r="I25" i="2"/>
  <c r="H25" i="2"/>
  <c r="G25" i="2"/>
  <c r="F25" i="2"/>
  <c r="E25" i="2"/>
  <c r="D25" i="2"/>
  <c r="C25" i="2"/>
  <c r="B25" i="2"/>
  <c r="S24" i="2"/>
  <c r="S27" i="2" s="1"/>
  <c r="R24" i="2"/>
  <c r="R27" i="2" s="1"/>
  <c r="Q24" i="2"/>
  <c r="Q27" i="2" s="1"/>
  <c r="P24" i="2"/>
  <c r="P27" i="2" s="1"/>
  <c r="O24" i="2"/>
  <c r="O27" i="2" s="1"/>
  <c r="N24" i="2"/>
  <c r="N27" i="2" s="1"/>
  <c r="M24" i="2"/>
  <c r="M27" i="2" s="1"/>
  <c r="K24" i="2"/>
  <c r="J24" i="2"/>
  <c r="J27" i="2" s="1"/>
  <c r="I24" i="2"/>
  <c r="I27" i="2" s="1"/>
  <c r="H24" i="2"/>
  <c r="H27" i="2" s="1"/>
  <c r="G24" i="2"/>
  <c r="F24" i="2"/>
  <c r="F27" i="2" s="1"/>
  <c r="E24" i="2"/>
  <c r="E27" i="2" s="1"/>
  <c r="D24" i="2"/>
  <c r="D27" i="2" s="1"/>
  <c r="C24" i="2"/>
  <c r="B24" i="2"/>
  <c r="B27" i="2" s="1"/>
  <c r="P21" i="2"/>
  <c r="L21" i="2"/>
  <c r="H21" i="2"/>
  <c r="D21" i="2"/>
  <c r="S20" i="2"/>
  <c r="R20" i="2"/>
  <c r="P20" i="2"/>
  <c r="O20" i="2"/>
  <c r="N20" i="2"/>
  <c r="M20" i="2"/>
  <c r="L20" i="2"/>
  <c r="K20" i="2"/>
  <c r="J20" i="2"/>
  <c r="I20" i="2"/>
  <c r="H20" i="2"/>
  <c r="G20" i="2"/>
  <c r="F20" i="2"/>
  <c r="E20" i="2"/>
  <c r="Q20" i="2" s="1"/>
  <c r="D20" i="2"/>
  <c r="C20" i="2"/>
  <c r="S19" i="2"/>
  <c r="R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Q19" i="2" s="1"/>
  <c r="S18" i="2"/>
  <c r="S21" i="2" s="1"/>
  <c r="R18" i="2"/>
  <c r="R21" i="2" s="1"/>
  <c r="P18" i="2"/>
  <c r="O18" i="2"/>
  <c r="O21" i="2" s="1"/>
  <c r="N18" i="2"/>
  <c r="N21" i="2" s="1"/>
  <c r="M18" i="2"/>
  <c r="M21" i="2" s="1"/>
  <c r="L18" i="2"/>
  <c r="J18" i="2"/>
  <c r="J21" i="2" s="1"/>
  <c r="I18" i="2"/>
  <c r="K18" i="2" s="1"/>
  <c r="K21" i="2" s="1"/>
  <c r="H18" i="2"/>
  <c r="G18" i="2"/>
  <c r="G21" i="2" s="1"/>
  <c r="F18" i="2"/>
  <c r="F21" i="2" s="1"/>
  <c r="E18" i="2"/>
  <c r="D18" i="2"/>
  <c r="C18" i="2"/>
  <c r="C21" i="2" s="1"/>
  <c r="B18" i="2"/>
  <c r="B21" i="2" s="1"/>
  <c r="E14" i="2"/>
  <c r="D14" i="2"/>
  <c r="C14" i="2"/>
  <c r="B14" i="2"/>
  <c r="K13" i="2"/>
  <c r="J13" i="2"/>
  <c r="I13" i="2"/>
  <c r="H13" i="2"/>
  <c r="G13" i="2"/>
  <c r="F13" i="2"/>
  <c r="K12" i="2"/>
  <c r="K14" i="2" s="1"/>
  <c r="J12" i="2"/>
  <c r="I12" i="2"/>
  <c r="H12" i="2"/>
  <c r="G12" i="2"/>
  <c r="G14" i="2" s="1"/>
  <c r="F12" i="2"/>
  <c r="K11" i="2"/>
  <c r="J11" i="2"/>
  <c r="J14" i="2" s="1"/>
  <c r="I11" i="2"/>
  <c r="I14" i="2" s="1"/>
  <c r="H11" i="2"/>
  <c r="H14" i="2" s="1"/>
  <c r="G11" i="2"/>
  <c r="F11" i="2"/>
  <c r="F14" i="2" s="1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Q18" i="2" l="1"/>
  <c r="Q21" i="2" s="1"/>
  <c r="E21" i="2"/>
  <c r="I21" i="2"/>
  <c r="S27" i="1" l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1" i="1"/>
  <c r="R21" i="1"/>
  <c r="P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K14" i="1"/>
  <c r="J14" i="1"/>
  <c r="I14" i="1"/>
  <c r="H14" i="1"/>
  <c r="G14" i="1"/>
  <c r="F14" i="1"/>
  <c r="E14" i="1"/>
  <c r="D14" i="1"/>
  <c r="C14" i="1"/>
  <c r="B14" i="1"/>
  <c r="Q8" i="1"/>
  <c r="P8" i="1"/>
  <c r="O8" i="1"/>
  <c r="N8" i="1"/>
  <c r="M8" i="1"/>
  <c r="L8" i="1"/>
  <c r="K8" i="1"/>
  <c r="J8" i="1"/>
  <c r="I8" i="1"/>
  <c r="H8" i="1"/>
  <c r="K21" i="1" l="1"/>
</calcChain>
</file>

<file path=xl/comments1.xml><?xml version="1.0" encoding="utf-8"?>
<comments xmlns="http://schemas.openxmlformats.org/spreadsheetml/2006/main">
  <authors>
    <author>Abigail Moss</author>
  </authors>
  <commentList>
    <comment ref="Q18" authorId="0" shapeId="0">
      <text>
        <r>
          <rPr>
            <b/>
            <sz val="9"/>
            <color indexed="81"/>
            <rFont val="Tahoma"/>
            <family val="2"/>
          </rPr>
          <t>Abigail Moss:</t>
        </r>
        <r>
          <rPr>
            <sz val="9"/>
            <color indexed="81"/>
            <rFont val="Tahoma"/>
            <family val="2"/>
          </rPr>
          <t xml:space="preserve">
Did not receive 4/16 sheet--these numbers are based on averages</t>
        </r>
      </text>
    </comment>
  </commentList>
</comments>
</file>

<file path=xl/comments2.xml><?xml version="1.0" encoding="utf-8"?>
<comments xmlns="http://schemas.openxmlformats.org/spreadsheetml/2006/main">
  <authors>
    <author>Abigail Moss</author>
  </authors>
  <commentList>
    <comment ref="Q21" authorId="0" shapeId="0">
      <text>
        <r>
          <rPr>
            <b/>
            <sz val="9"/>
            <color indexed="81"/>
            <rFont val="Tahoma"/>
            <family val="2"/>
          </rPr>
          <t>Abigail Moss:</t>
        </r>
        <r>
          <rPr>
            <sz val="9"/>
            <color indexed="81"/>
            <rFont val="Tahoma"/>
            <family val="2"/>
          </rPr>
          <t xml:space="preserve">
Did not receive 4/16 sheet--these numbers are based on averages</t>
        </r>
      </text>
    </comment>
  </commentList>
</comments>
</file>

<file path=xl/comments3.xml><?xml version="1.0" encoding="utf-8"?>
<comments xmlns="http://schemas.openxmlformats.org/spreadsheetml/2006/main">
  <authors>
    <author>Abigail Moss</author>
  </authors>
  <commentList>
    <comment ref="Q20" authorId="0" shapeId="0">
      <text>
        <r>
          <rPr>
            <b/>
            <sz val="9"/>
            <color indexed="81"/>
            <rFont val="Tahoma"/>
            <family val="2"/>
          </rPr>
          <t>Abigail Moss:</t>
        </r>
        <r>
          <rPr>
            <sz val="9"/>
            <color indexed="81"/>
            <rFont val="Tahoma"/>
            <family val="2"/>
          </rPr>
          <t xml:space="preserve">
Did not receive 4/16 sheet--these numbers are based on averages</t>
        </r>
      </text>
    </comment>
  </commentList>
</comments>
</file>

<file path=xl/comments4.xml><?xml version="1.0" encoding="utf-8"?>
<comments xmlns="http://schemas.openxmlformats.org/spreadsheetml/2006/main">
  <authors>
    <author>Abigail Moss</author>
  </authors>
  <commentList>
    <comment ref="Q18" authorId="0" shapeId="0">
      <text>
        <r>
          <rPr>
            <b/>
            <sz val="9"/>
            <color indexed="81"/>
            <rFont val="Tahoma"/>
            <family val="2"/>
          </rPr>
          <t>Abigail Moss:</t>
        </r>
        <r>
          <rPr>
            <sz val="9"/>
            <color indexed="81"/>
            <rFont val="Tahoma"/>
            <family val="2"/>
          </rPr>
          <t xml:space="preserve">
Did not receive 4/16 sheet--these numbers are based on averages</t>
        </r>
      </text>
    </comment>
  </commentList>
</comments>
</file>

<file path=xl/comments5.xml><?xml version="1.0" encoding="utf-8"?>
<comments xmlns="http://schemas.openxmlformats.org/spreadsheetml/2006/main">
  <authors>
    <author>Abigail Moss</author>
  </authors>
  <commentList>
    <comment ref="Q16" authorId="0" shapeId="0">
      <text>
        <r>
          <rPr>
            <b/>
            <sz val="9"/>
            <color indexed="81"/>
            <rFont val="Tahoma"/>
            <family val="2"/>
          </rPr>
          <t>Abigail Moss:</t>
        </r>
        <r>
          <rPr>
            <sz val="9"/>
            <color indexed="81"/>
            <rFont val="Tahoma"/>
            <family val="2"/>
          </rPr>
          <t xml:space="preserve">
Did not receive 4/16 sheet--these numbers are based on averages</t>
        </r>
      </text>
    </comment>
  </commentList>
</comments>
</file>

<file path=xl/sharedStrings.xml><?xml version="1.0" encoding="utf-8"?>
<sst xmlns="http://schemas.openxmlformats.org/spreadsheetml/2006/main" count="157" uniqueCount="39">
  <si>
    <t>Date</t>
  </si>
  <si>
    <t>Saturday</t>
  </si>
  <si>
    <t>Total</t>
  </si>
  <si>
    <t>Sunday 9:00</t>
  </si>
  <si>
    <t>Sunday11:15</t>
  </si>
  <si>
    <t>Sunday 11:15</t>
  </si>
  <si>
    <t>Mass Attendance: St. Alphonsus</t>
  </si>
  <si>
    <t>Sunday am</t>
  </si>
  <si>
    <t>Sunday pm</t>
  </si>
  <si>
    <t>no mass</t>
  </si>
  <si>
    <t>Mass Attendance: Holy Family</t>
  </si>
  <si>
    <t>Mass Attendance: St. Mary's</t>
  </si>
  <si>
    <t>Saturday 5:30 pm</t>
  </si>
  <si>
    <t>Sunday 7:00 am</t>
  </si>
  <si>
    <t>Sunday 9:45 am</t>
  </si>
  <si>
    <t>Sunday Noon</t>
  </si>
  <si>
    <t>4:00 pm Hall</t>
  </si>
  <si>
    <t>4:00 pm Church</t>
  </si>
  <si>
    <t>Midnight</t>
  </si>
  <si>
    <t>Vigil</t>
  </si>
  <si>
    <t>\</t>
  </si>
  <si>
    <t>Mass Attendance: Sts Mary &amp; Martha:  1 Sat. Mass and 2 Sunday AM Masses</t>
  </si>
  <si>
    <t>Mass Attendance: Sacred Heart, Auburn</t>
  </si>
  <si>
    <t>Saturday 4:30 PM</t>
  </si>
  <si>
    <t>Sunday 7:30 AM</t>
  </si>
  <si>
    <t>Sunday 10:30 AM</t>
  </si>
  <si>
    <t>Saturday 4:00 PM</t>
  </si>
  <si>
    <t>Sunday Midnight</t>
  </si>
  <si>
    <t>Saturday 7:30 PM</t>
  </si>
  <si>
    <t>Mass Attendance: St. Ann's, Auburn</t>
  </si>
  <si>
    <t>Sunday 9:00 AM</t>
  </si>
  <si>
    <t>Sunday 9:00 PM</t>
  </si>
  <si>
    <t>Mass Attendance: Our Lady of the Snow</t>
  </si>
  <si>
    <t>St. John's Church</t>
  </si>
  <si>
    <t>Sunday 8:30 am</t>
  </si>
  <si>
    <t>St. Patrick's Church</t>
  </si>
  <si>
    <t>Sunday 10:30 am</t>
  </si>
  <si>
    <t>St. Joseph's Church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</si>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</sst>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;@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7" fillId="0" borderId="0" xfId="0" applyNumberFormat="1" applyFont="1"/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18" fontId="1" fillId="0" borderId="0" xfId="0" applyNumberFormat="1" applyFont="1" applyAlignment="1">
      <alignment horizontal="center"/>
    </xf>
    <xf numFmtId="14" fontId="9" fillId="0" borderId="0" xfId="0" applyNumberFormat="1" applyFont="1" applyAlignment="1"/>
    <xf numFmtId="14" fontId="9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1"/>
  <sheetViews>
    <sheetView topLeftCell="J11" workbookViewId="0">
      <selection activeCell="F2" sqref="F2"/>
    </sheetView>
  </sheetViews>
  <sheetFormatPr defaultRowHeight="14.5" x14ac:dyDescent="0.35"/>
  <cols>
    <col min="1" max="1" width="12.26953125" customWidth="1"/>
    <col min="2" max="19" width="11.54296875" style="12" customWidth="1"/>
    <col min="20" max="24" width="11" bestFit="1" customWidth="1"/>
    <col min="25" max="25" width="10.54296875" customWidth="1"/>
    <col min="26" max="26" width="10.81640625" bestFit="1" customWidth="1"/>
    <col min="27" max="30" width="11" bestFit="1" customWidth="1"/>
    <col min="31" max="31" width="10.81640625" bestFit="1" customWidth="1"/>
    <col min="32" max="34" width="9.7265625" bestFit="1" customWidth="1"/>
    <col min="36" max="36" width="9.7265625" bestFit="1" customWidth="1"/>
  </cols>
  <sheetData>
    <row r="1" spans="1:19" s="8" customFormat="1" ht="18.5" x14ac:dyDescent="0.45">
      <c r="A1" s="8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18.5" x14ac:dyDescent="0.4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4.15" customHeight="1" x14ac:dyDescent="0.35"/>
    <row r="4" spans="1:19" s="7" customFormat="1" x14ac:dyDescent="0.35">
      <c r="A4" s="7" t="s">
        <v>0</v>
      </c>
      <c r="B4" s="13">
        <v>42554</v>
      </c>
      <c r="C4" s="13">
        <v>42561</v>
      </c>
      <c r="D4" s="13">
        <v>42568</v>
      </c>
      <c r="E4" s="13">
        <v>42575</v>
      </c>
      <c r="F4" s="13">
        <v>42582</v>
      </c>
      <c r="G4" s="13">
        <v>42589</v>
      </c>
      <c r="H4" s="13">
        <v>42596</v>
      </c>
      <c r="I4" s="13">
        <v>42603</v>
      </c>
      <c r="J4" s="13">
        <v>42610</v>
      </c>
      <c r="K4" s="13">
        <v>42617</v>
      </c>
      <c r="L4" s="13">
        <v>42624</v>
      </c>
      <c r="M4" s="13">
        <v>42631</v>
      </c>
      <c r="N4" s="13">
        <v>42638</v>
      </c>
      <c r="O4" s="13">
        <v>42645</v>
      </c>
      <c r="P4" s="13">
        <v>42652</v>
      </c>
      <c r="Q4" s="13">
        <v>42659</v>
      </c>
      <c r="R4" s="14"/>
      <c r="S4" s="14"/>
    </row>
    <row r="5" spans="1:19" x14ac:dyDescent="0.35">
      <c r="A5" t="s">
        <v>1</v>
      </c>
      <c r="B5" s="12">
        <v>142</v>
      </c>
      <c r="C5" s="12">
        <v>137</v>
      </c>
      <c r="D5" s="12">
        <v>145</v>
      </c>
      <c r="E5" s="12">
        <v>121</v>
      </c>
      <c r="F5" s="12">
        <v>131</v>
      </c>
      <c r="G5" s="12">
        <v>145</v>
      </c>
      <c r="H5" s="12">
        <v>141</v>
      </c>
      <c r="I5" s="12">
        <v>117</v>
      </c>
      <c r="J5" s="12">
        <v>97</v>
      </c>
      <c r="K5" s="12">
        <v>157</v>
      </c>
      <c r="L5" s="12">
        <v>133</v>
      </c>
      <c r="M5" s="12">
        <v>134</v>
      </c>
      <c r="N5" s="12">
        <v>146</v>
      </c>
      <c r="O5" s="12">
        <v>133</v>
      </c>
      <c r="P5" s="12">
        <v>143</v>
      </c>
      <c r="Q5" s="12">
        <v>133</v>
      </c>
    </row>
    <row r="6" spans="1:19" x14ac:dyDescent="0.35">
      <c r="A6" t="s">
        <v>3</v>
      </c>
      <c r="B6" s="12">
        <v>163</v>
      </c>
      <c r="C6" s="12">
        <v>150</v>
      </c>
      <c r="D6" s="12">
        <v>151</v>
      </c>
      <c r="E6" s="12">
        <v>92</v>
      </c>
      <c r="F6" s="12">
        <v>143</v>
      </c>
      <c r="G6" s="12">
        <v>140</v>
      </c>
      <c r="H6" s="12">
        <v>116</v>
      </c>
      <c r="I6" s="12">
        <v>137</v>
      </c>
      <c r="J6" s="12">
        <v>110</v>
      </c>
      <c r="K6" s="12">
        <v>169</v>
      </c>
      <c r="L6" s="12">
        <v>144</v>
      </c>
      <c r="M6" s="12">
        <v>206</v>
      </c>
      <c r="N6" s="12">
        <v>161</v>
      </c>
      <c r="O6" s="12">
        <v>181</v>
      </c>
      <c r="P6" s="12">
        <v>129</v>
      </c>
      <c r="Q6" s="12">
        <v>160</v>
      </c>
    </row>
    <row r="7" spans="1:19" x14ac:dyDescent="0.35">
      <c r="A7" t="s">
        <v>4</v>
      </c>
      <c r="B7" s="12">
        <v>121</v>
      </c>
      <c r="C7" s="12">
        <v>126</v>
      </c>
      <c r="D7" s="12">
        <v>144</v>
      </c>
      <c r="E7" s="12">
        <v>180</v>
      </c>
      <c r="F7" s="12">
        <v>147</v>
      </c>
      <c r="G7" s="12">
        <v>129</v>
      </c>
      <c r="H7" s="12">
        <v>121</v>
      </c>
      <c r="I7" s="12">
        <v>110</v>
      </c>
      <c r="J7" s="12">
        <v>205</v>
      </c>
      <c r="K7" s="12">
        <v>132</v>
      </c>
      <c r="L7" s="12">
        <v>143</v>
      </c>
      <c r="M7" s="12">
        <v>96</v>
      </c>
      <c r="N7" s="12">
        <v>93</v>
      </c>
      <c r="O7" s="12">
        <v>109</v>
      </c>
      <c r="P7" s="12">
        <v>153</v>
      </c>
      <c r="Q7" s="12">
        <v>107</v>
      </c>
    </row>
    <row r="8" spans="1:19" s="6" customFormat="1" x14ac:dyDescent="0.35">
      <c r="A8" s="6" t="s">
        <v>2</v>
      </c>
      <c r="B8" s="15">
        <v>426</v>
      </c>
      <c r="C8" s="15">
        <v>413</v>
      </c>
      <c r="D8" s="15">
        <v>440</v>
      </c>
      <c r="E8" s="15">
        <v>393</v>
      </c>
      <c r="F8" s="15">
        <v>421</v>
      </c>
      <c r="G8" s="15">
        <v>414</v>
      </c>
      <c r="H8" s="15">
        <f t="shared" ref="H8:Q8" si="0">SUM(H5:H7)</f>
        <v>378</v>
      </c>
      <c r="I8" s="15">
        <f t="shared" si="0"/>
        <v>364</v>
      </c>
      <c r="J8" s="15">
        <f t="shared" si="0"/>
        <v>412</v>
      </c>
      <c r="K8" s="15">
        <f t="shared" si="0"/>
        <v>458</v>
      </c>
      <c r="L8" s="15">
        <f t="shared" si="0"/>
        <v>420</v>
      </c>
      <c r="M8" s="15">
        <f t="shared" si="0"/>
        <v>436</v>
      </c>
      <c r="N8" s="15">
        <f t="shared" si="0"/>
        <v>400</v>
      </c>
      <c r="O8" s="15">
        <f t="shared" si="0"/>
        <v>423</v>
      </c>
      <c r="P8" s="15">
        <f t="shared" si="0"/>
        <v>425</v>
      </c>
      <c r="Q8" s="15">
        <f t="shared" si="0"/>
        <v>400</v>
      </c>
      <c r="R8" s="15"/>
      <c r="S8" s="15"/>
    </row>
    <row r="10" spans="1:19" s="7" customFormat="1" x14ac:dyDescent="0.35">
      <c r="A10" s="7" t="s">
        <v>0</v>
      </c>
      <c r="B10" s="13">
        <v>42666</v>
      </c>
      <c r="C10" s="13">
        <v>42673</v>
      </c>
      <c r="D10" s="13">
        <v>42680</v>
      </c>
      <c r="E10" s="13">
        <v>42687</v>
      </c>
      <c r="F10" s="13">
        <v>42694</v>
      </c>
      <c r="G10" s="13">
        <v>42701</v>
      </c>
      <c r="H10" s="13">
        <v>42708</v>
      </c>
      <c r="I10" s="13">
        <v>42715</v>
      </c>
      <c r="J10" s="13">
        <v>42722</v>
      </c>
      <c r="K10" s="13">
        <v>42729</v>
      </c>
      <c r="L10" s="14"/>
      <c r="M10" s="14"/>
      <c r="N10" s="14"/>
      <c r="O10" s="14"/>
      <c r="P10" s="14"/>
      <c r="Q10" s="14"/>
      <c r="R10" s="14"/>
      <c r="S10" s="14"/>
    </row>
    <row r="11" spans="1:19" x14ac:dyDescent="0.35">
      <c r="A11" t="s">
        <v>1</v>
      </c>
      <c r="B11" s="12">
        <v>123</v>
      </c>
      <c r="C11" s="12">
        <v>151</v>
      </c>
      <c r="D11" s="12">
        <v>133</v>
      </c>
      <c r="E11" s="12">
        <v>126</v>
      </c>
      <c r="F11" s="12">
        <v>113</v>
      </c>
      <c r="G11" s="12">
        <v>132</v>
      </c>
      <c r="H11" s="12">
        <v>134</v>
      </c>
      <c r="I11" s="12">
        <v>132</v>
      </c>
      <c r="J11" s="12">
        <v>115</v>
      </c>
      <c r="K11" s="12">
        <v>492</v>
      </c>
    </row>
    <row r="12" spans="1:19" x14ac:dyDescent="0.35">
      <c r="A12" t="s">
        <v>3</v>
      </c>
      <c r="B12" s="12">
        <v>158</v>
      </c>
      <c r="C12" s="12">
        <v>164</v>
      </c>
      <c r="D12" s="12">
        <v>150</v>
      </c>
      <c r="E12" s="12">
        <v>182</v>
      </c>
      <c r="F12" s="12">
        <v>155</v>
      </c>
      <c r="G12" s="12">
        <v>115</v>
      </c>
      <c r="H12" s="12">
        <v>192</v>
      </c>
      <c r="I12" s="12">
        <v>151</v>
      </c>
      <c r="J12" s="12">
        <v>151</v>
      </c>
      <c r="K12" s="12">
        <v>96</v>
      </c>
    </row>
    <row r="13" spans="1:19" x14ac:dyDescent="0.35">
      <c r="A13" t="s">
        <v>5</v>
      </c>
      <c r="B13" s="12">
        <v>107</v>
      </c>
      <c r="C13" s="12">
        <v>95</v>
      </c>
      <c r="D13" s="12">
        <v>88</v>
      </c>
      <c r="E13" s="12">
        <v>98</v>
      </c>
      <c r="F13" s="12">
        <v>79</v>
      </c>
      <c r="G13" s="12">
        <v>131</v>
      </c>
      <c r="H13" s="12">
        <v>105</v>
      </c>
      <c r="I13" s="12">
        <v>140</v>
      </c>
      <c r="J13" s="12">
        <v>93</v>
      </c>
      <c r="K13" s="12">
        <v>104</v>
      </c>
    </row>
    <row r="14" spans="1:19" s="6" customFormat="1" x14ac:dyDescent="0.35">
      <c r="A14" s="6" t="s">
        <v>2</v>
      </c>
      <c r="B14" s="15">
        <f>SUM(B11:B13)</f>
        <v>388</v>
      </c>
      <c r="C14" s="15">
        <f t="shared" ref="C14:K14" si="1">SUM(C11:C13)</f>
        <v>410</v>
      </c>
      <c r="D14" s="15">
        <f t="shared" si="1"/>
        <v>371</v>
      </c>
      <c r="E14" s="15">
        <f t="shared" si="1"/>
        <v>406</v>
      </c>
      <c r="F14" s="15">
        <f t="shared" si="1"/>
        <v>347</v>
      </c>
      <c r="G14" s="15">
        <f t="shared" si="1"/>
        <v>378</v>
      </c>
      <c r="H14" s="15">
        <f t="shared" si="1"/>
        <v>431</v>
      </c>
      <c r="I14" s="15">
        <f t="shared" si="1"/>
        <v>423</v>
      </c>
      <c r="J14" s="15">
        <f t="shared" si="1"/>
        <v>359</v>
      </c>
      <c r="K14" s="15">
        <f t="shared" si="1"/>
        <v>692</v>
      </c>
      <c r="L14" s="15"/>
      <c r="M14" s="15"/>
      <c r="N14" s="15"/>
      <c r="O14" s="15"/>
      <c r="P14" s="15"/>
      <c r="Q14" s="15"/>
      <c r="R14" s="15"/>
      <c r="S14" s="15"/>
    </row>
    <row r="15" spans="1:19" x14ac:dyDescent="0.35">
      <c r="B15" s="15"/>
      <c r="C15" s="15"/>
    </row>
    <row r="17" spans="1:30" s="7" customFormat="1" x14ac:dyDescent="0.35">
      <c r="A17" s="7" t="s">
        <v>0</v>
      </c>
      <c r="B17" s="13">
        <v>42736</v>
      </c>
      <c r="C17" s="13">
        <v>42743</v>
      </c>
      <c r="D17" s="13">
        <v>42750</v>
      </c>
      <c r="E17" s="13">
        <v>42757</v>
      </c>
      <c r="F17" s="13">
        <v>42764</v>
      </c>
      <c r="G17" s="13">
        <v>42771</v>
      </c>
      <c r="H17" s="13">
        <v>42778</v>
      </c>
      <c r="I17" s="13">
        <v>42785</v>
      </c>
      <c r="J17" s="13">
        <v>42792</v>
      </c>
      <c r="K17" s="13">
        <v>42799</v>
      </c>
      <c r="L17" s="13">
        <v>42806</v>
      </c>
      <c r="M17" s="13">
        <v>42813</v>
      </c>
      <c r="N17" s="13">
        <v>42820</v>
      </c>
      <c r="O17" s="13">
        <v>42827</v>
      </c>
      <c r="P17" s="13">
        <v>42834</v>
      </c>
      <c r="Q17" s="13">
        <v>42841</v>
      </c>
      <c r="R17" s="13">
        <v>42848</v>
      </c>
      <c r="S17" s="13">
        <v>42855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35">
      <c r="A18" t="s">
        <v>1</v>
      </c>
      <c r="B18" s="12">
        <v>140</v>
      </c>
      <c r="C18" s="12">
        <v>133</v>
      </c>
      <c r="D18" s="12">
        <v>113</v>
      </c>
      <c r="E18" s="12">
        <v>136</v>
      </c>
      <c r="F18" s="12">
        <v>122</v>
      </c>
      <c r="G18" s="12">
        <v>148</v>
      </c>
      <c r="H18" s="12">
        <v>120</v>
      </c>
      <c r="I18" s="12">
        <v>134</v>
      </c>
      <c r="J18" s="12">
        <v>138</v>
      </c>
      <c r="K18" s="16">
        <v>116</v>
      </c>
      <c r="L18" s="12">
        <v>113</v>
      </c>
      <c r="M18" s="12">
        <v>138</v>
      </c>
      <c r="N18" s="12">
        <v>141</v>
      </c>
      <c r="O18" s="12">
        <v>136</v>
      </c>
      <c r="P18" s="12">
        <v>138</v>
      </c>
      <c r="Q18" s="16">
        <v>112</v>
      </c>
      <c r="R18" s="12">
        <v>97</v>
      </c>
      <c r="S18" s="12">
        <v>132</v>
      </c>
    </row>
    <row r="19" spans="1:30" x14ac:dyDescent="0.35">
      <c r="A19" t="s">
        <v>3</v>
      </c>
      <c r="B19" s="12">
        <v>91</v>
      </c>
      <c r="C19" s="12">
        <v>139</v>
      </c>
      <c r="D19" s="12">
        <v>170</v>
      </c>
      <c r="E19" s="12">
        <v>142</v>
      </c>
      <c r="F19" s="12">
        <v>162</v>
      </c>
      <c r="G19" s="12">
        <v>131</v>
      </c>
      <c r="H19" s="12">
        <v>155</v>
      </c>
      <c r="I19" s="12">
        <v>108</v>
      </c>
      <c r="J19" s="12">
        <v>133</v>
      </c>
      <c r="K19" s="12">
        <v>161</v>
      </c>
      <c r="L19" s="12">
        <v>137</v>
      </c>
      <c r="M19" s="12">
        <v>192</v>
      </c>
      <c r="N19" s="12">
        <v>149</v>
      </c>
      <c r="O19" s="12">
        <v>158</v>
      </c>
      <c r="P19" s="12">
        <v>161</v>
      </c>
      <c r="Q19" s="16">
        <v>250</v>
      </c>
      <c r="R19" s="12">
        <v>134</v>
      </c>
      <c r="S19" s="12">
        <v>164</v>
      </c>
    </row>
    <row r="20" spans="1:30" x14ac:dyDescent="0.35">
      <c r="A20" t="s">
        <v>5</v>
      </c>
      <c r="B20" s="12">
        <v>106</v>
      </c>
      <c r="C20" s="12">
        <v>117</v>
      </c>
      <c r="D20" s="12">
        <v>106</v>
      </c>
      <c r="E20" s="12">
        <v>81</v>
      </c>
      <c r="F20" s="12">
        <v>128</v>
      </c>
      <c r="G20" s="12">
        <v>92</v>
      </c>
      <c r="H20" s="12">
        <v>84</v>
      </c>
      <c r="I20" s="12">
        <v>145</v>
      </c>
      <c r="J20" s="12">
        <v>106</v>
      </c>
      <c r="K20" s="12">
        <v>125</v>
      </c>
      <c r="L20" s="12">
        <v>84</v>
      </c>
      <c r="M20" s="12">
        <v>105</v>
      </c>
      <c r="N20" s="12">
        <v>118</v>
      </c>
      <c r="O20" s="12">
        <v>126</v>
      </c>
      <c r="P20" s="12">
        <v>157</v>
      </c>
      <c r="Q20" s="16">
        <v>242</v>
      </c>
      <c r="R20" s="12">
        <v>96</v>
      </c>
      <c r="S20" s="12">
        <v>126</v>
      </c>
    </row>
    <row r="21" spans="1:30" s="6" customFormat="1" x14ac:dyDescent="0.35">
      <c r="A21" s="6" t="s">
        <v>2</v>
      </c>
      <c r="B21" s="15">
        <f>SUM(B18:B20)</f>
        <v>337</v>
      </c>
      <c r="C21" s="15">
        <f t="shared" ref="C21:S21" si="2">SUM(C18:C20)</f>
        <v>389</v>
      </c>
      <c r="D21" s="15">
        <f t="shared" si="2"/>
        <v>389</v>
      </c>
      <c r="E21" s="15">
        <f t="shared" si="2"/>
        <v>359</v>
      </c>
      <c r="F21" s="15">
        <f t="shared" si="2"/>
        <v>412</v>
      </c>
      <c r="G21" s="15">
        <f t="shared" si="2"/>
        <v>371</v>
      </c>
      <c r="H21" s="15">
        <f t="shared" si="2"/>
        <v>359</v>
      </c>
      <c r="I21" s="15">
        <f t="shared" si="2"/>
        <v>387</v>
      </c>
      <c r="J21" s="15">
        <f t="shared" si="2"/>
        <v>377</v>
      </c>
      <c r="K21" s="17">
        <f>SUM(K18:K20)</f>
        <v>402</v>
      </c>
      <c r="L21" s="15">
        <f t="shared" si="2"/>
        <v>334</v>
      </c>
      <c r="M21" s="15">
        <f t="shared" si="2"/>
        <v>435</v>
      </c>
      <c r="N21" s="15">
        <f t="shared" si="2"/>
        <v>408</v>
      </c>
      <c r="O21" s="15">
        <f t="shared" si="2"/>
        <v>420</v>
      </c>
      <c r="P21" s="15">
        <f t="shared" si="2"/>
        <v>456</v>
      </c>
      <c r="Q21" s="15">
        <v>604</v>
      </c>
      <c r="R21" s="15">
        <f t="shared" si="2"/>
        <v>327</v>
      </c>
      <c r="S21" s="15">
        <f t="shared" si="2"/>
        <v>422</v>
      </c>
    </row>
    <row r="23" spans="1:30" s="7" customFormat="1" x14ac:dyDescent="0.35">
      <c r="A23" s="7" t="s">
        <v>0</v>
      </c>
      <c r="B23" s="13">
        <v>42862</v>
      </c>
      <c r="C23" s="18">
        <v>42869</v>
      </c>
      <c r="D23" s="18">
        <v>42876</v>
      </c>
      <c r="E23" s="18">
        <v>42883</v>
      </c>
      <c r="F23" s="18">
        <v>42890</v>
      </c>
      <c r="G23" s="18">
        <v>42897</v>
      </c>
      <c r="H23" s="18">
        <v>42904</v>
      </c>
      <c r="I23" s="18">
        <v>42911</v>
      </c>
      <c r="J23" s="18">
        <v>42918</v>
      </c>
      <c r="K23" s="18">
        <v>42925</v>
      </c>
      <c r="L23" s="18">
        <v>42932</v>
      </c>
      <c r="M23" s="18">
        <v>42939</v>
      </c>
      <c r="N23" s="18">
        <v>42946</v>
      </c>
      <c r="O23" s="18">
        <v>42953</v>
      </c>
      <c r="P23" s="18">
        <v>42960</v>
      </c>
      <c r="Q23" s="18">
        <v>42967</v>
      </c>
      <c r="R23" s="18">
        <v>42974</v>
      </c>
      <c r="S23" s="18">
        <v>42981</v>
      </c>
      <c r="T23" s="10"/>
      <c r="U23" s="10"/>
      <c r="V23" s="10"/>
    </row>
    <row r="24" spans="1:30" x14ac:dyDescent="0.35">
      <c r="A24" t="s">
        <v>1</v>
      </c>
      <c r="B24" s="12">
        <v>123</v>
      </c>
      <c r="C24" s="19">
        <v>130</v>
      </c>
      <c r="D24" s="19">
        <v>110</v>
      </c>
      <c r="E24" s="19">
        <v>140</v>
      </c>
      <c r="F24" s="19">
        <v>114</v>
      </c>
      <c r="G24" s="19">
        <v>127</v>
      </c>
      <c r="H24" s="19">
        <v>118</v>
      </c>
      <c r="I24" s="19">
        <v>120</v>
      </c>
      <c r="J24" s="19">
        <v>96</v>
      </c>
      <c r="K24" s="19">
        <v>170</v>
      </c>
      <c r="L24" s="19">
        <v>124</v>
      </c>
      <c r="M24" s="19">
        <v>124</v>
      </c>
      <c r="N24" s="19">
        <v>105</v>
      </c>
      <c r="O24" s="19">
        <v>160</v>
      </c>
      <c r="P24" s="19">
        <v>128</v>
      </c>
      <c r="Q24" s="19">
        <v>128</v>
      </c>
      <c r="R24" s="19">
        <v>116</v>
      </c>
      <c r="S24" s="19">
        <v>106</v>
      </c>
      <c r="T24" s="2"/>
      <c r="U24" s="2"/>
      <c r="V24" s="2"/>
    </row>
    <row r="25" spans="1:30" x14ac:dyDescent="0.35">
      <c r="A25" t="s">
        <v>3</v>
      </c>
      <c r="B25" s="12">
        <v>203</v>
      </c>
      <c r="C25" s="19">
        <v>165</v>
      </c>
      <c r="D25" s="19">
        <v>298</v>
      </c>
      <c r="E25" s="19">
        <v>124</v>
      </c>
      <c r="F25" s="19">
        <v>125</v>
      </c>
      <c r="G25" s="19">
        <v>148</v>
      </c>
      <c r="H25" s="19">
        <v>141</v>
      </c>
      <c r="I25" s="19">
        <v>125</v>
      </c>
      <c r="J25" s="19">
        <v>159</v>
      </c>
      <c r="K25" s="19">
        <v>128</v>
      </c>
      <c r="L25" s="19">
        <v>142</v>
      </c>
      <c r="M25" s="19">
        <v>112</v>
      </c>
      <c r="N25" s="19">
        <v>121</v>
      </c>
      <c r="O25" s="19">
        <v>144</v>
      </c>
      <c r="P25" s="19">
        <v>120</v>
      </c>
      <c r="Q25" s="19">
        <v>134</v>
      </c>
      <c r="R25" s="20">
        <v>123</v>
      </c>
      <c r="S25" s="21">
        <v>144</v>
      </c>
      <c r="T25" s="3"/>
      <c r="U25" s="3"/>
      <c r="V25" s="3"/>
      <c r="W25" s="4"/>
      <c r="X25" s="4"/>
      <c r="Y25" s="4"/>
      <c r="Z25" s="4"/>
      <c r="AA25" s="4"/>
      <c r="AB25" s="4"/>
      <c r="AC25" s="4"/>
      <c r="AD25" s="4"/>
    </row>
    <row r="26" spans="1:30" x14ac:dyDescent="0.35">
      <c r="A26" t="s">
        <v>5</v>
      </c>
      <c r="B26" s="12">
        <v>96</v>
      </c>
      <c r="C26" s="19">
        <v>97</v>
      </c>
      <c r="D26" s="19">
        <v>88</v>
      </c>
      <c r="E26" s="19">
        <v>125</v>
      </c>
      <c r="F26" s="19">
        <v>101</v>
      </c>
      <c r="G26" s="19">
        <v>103</v>
      </c>
      <c r="H26" s="19">
        <v>120</v>
      </c>
      <c r="I26" s="19">
        <v>117</v>
      </c>
      <c r="J26" s="19">
        <v>152</v>
      </c>
      <c r="K26" s="19">
        <v>132</v>
      </c>
      <c r="L26" s="19">
        <v>130</v>
      </c>
      <c r="M26" s="19">
        <v>97</v>
      </c>
      <c r="N26" s="19">
        <v>221</v>
      </c>
      <c r="O26" s="19">
        <v>121</v>
      </c>
      <c r="P26" s="19">
        <v>104</v>
      </c>
      <c r="Q26" s="19">
        <v>125</v>
      </c>
      <c r="R26" s="19">
        <v>120</v>
      </c>
      <c r="S26" s="19">
        <v>111</v>
      </c>
      <c r="T26" s="2"/>
      <c r="U26" s="2"/>
      <c r="V26" s="2"/>
    </row>
    <row r="27" spans="1:30" s="6" customFormat="1" x14ac:dyDescent="0.35">
      <c r="A27" s="6" t="s">
        <v>2</v>
      </c>
      <c r="B27" s="15">
        <f>SUM(B24:B26)</f>
        <v>422</v>
      </c>
      <c r="C27" s="15">
        <f t="shared" ref="C27:S27" si="3">SUM(C24:C26)</f>
        <v>392</v>
      </c>
      <c r="D27" s="15">
        <f t="shared" si="3"/>
        <v>496</v>
      </c>
      <c r="E27" s="15">
        <f t="shared" si="3"/>
        <v>389</v>
      </c>
      <c r="F27" s="15">
        <f t="shared" si="3"/>
        <v>340</v>
      </c>
      <c r="G27" s="15">
        <f t="shared" si="3"/>
        <v>378</v>
      </c>
      <c r="H27" s="15">
        <f t="shared" si="3"/>
        <v>379</v>
      </c>
      <c r="I27" s="15">
        <f t="shared" si="3"/>
        <v>362</v>
      </c>
      <c r="J27" s="15">
        <f t="shared" si="3"/>
        <v>407</v>
      </c>
      <c r="K27" s="15">
        <f t="shared" si="3"/>
        <v>430</v>
      </c>
      <c r="L27" s="15">
        <f t="shared" si="3"/>
        <v>396</v>
      </c>
      <c r="M27" s="15">
        <f t="shared" si="3"/>
        <v>333</v>
      </c>
      <c r="N27" s="15">
        <f t="shared" si="3"/>
        <v>447</v>
      </c>
      <c r="O27" s="15">
        <f t="shared" si="3"/>
        <v>425</v>
      </c>
      <c r="P27" s="15">
        <f t="shared" si="3"/>
        <v>352</v>
      </c>
      <c r="Q27" s="15">
        <f t="shared" si="3"/>
        <v>387</v>
      </c>
      <c r="R27" s="15">
        <f t="shared" si="3"/>
        <v>359</v>
      </c>
      <c r="S27" s="15">
        <f t="shared" si="3"/>
        <v>361</v>
      </c>
    </row>
    <row r="28" spans="1:30" x14ac:dyDescent="0.3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2"/>
      <c r="S28" s="19"/>
      <c r="T28" s="2"/>
      <c r="U28" s="2"/>
      <c r="V28" s="2"/>
      <c r="W28" s="2"/>
    </row>
    <row r="30" spans="1:30" x14ac:dyDescent="0.35">
      <c r="S30" s="16"/>
    </row>
    <row r="31" spans="1:30" x14ac:dyDescent="0.3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3" spans="2:38" s="5" customFormat="1" x14ac:dyDescent="0.35">
      <c r="B33" s="2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5" spans="2:38" x14ac:dyDescent="0.3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/>
    </row>
    <row r="36" spans="2:38" x14ac:dyDescent="0.35">
      <c r="E36" s="16"/>
      <c r="F36" s="16"/>
      <c r="R36" s="26"/>
    </row>
    <row r="41" spans="2:38" x14ac:dyDescent="0.35">
      <c r="S41" s="24"/>
      <c r="T41" s="1"/>
      <c r="U41" s="1"/>
      <c r="V41" s="1"/>
      <c r="W41" s="1"/>
      <c r="X41" s="1"/>
      <c r="Y41" s="1"/>
      <c r="Z41" s="1"/>
      <c r="AA41" s="1"/>
      <c r="AB41" s="1"/>
      <c r="AC41" s="1"/>
      <c r="AF41" s="1"/>
      <c r="AG41" s="1"/>
      <c r="AH41" s="1"/>
    </row>
  </sheetData>
  <printOptions gridLines="1"/>
  <pageMargins left="0.25" right="0.25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1"/>
  <sheetViews>
    <sheetView workbookViewId="0">
      <selection activeCell="H5" sqref="H5"/>
    </sheetView>
  </sheetViews>
  <sheetFormatPr defaultRowHeight="14.5" x14ac:dyDescent="0.35"/>
  <cols>
    <col min="1" max="1" width="15" customWidth="1"/>
    <col min="2" max="19" width="11.54296875" style="12" customWidth="1"/>
    <col min="20" max="24" width="11" bestFit="1" customWidth="1"/>
    <col min="25" max="25" width="10.54296875" customWidth="1"/>
    <col min="26" max="26" width="10.81640625" bestFit="1" customWidth="1"/>
    <col min="27" max="30" width="11" bestFit="1" customWidth="1"/>
    <col min="31" max="31" width="10.81640625" bestFit="1" customWidth="1"/>
    <col min="32" max="34" width="9.7265625" bestFit="1" customWidth="1"/>
    <col min="36" max="36" width="9.7265625" bestFit="1" customWidth="1"/>
  </cols>
  <sheetData>
    <row r="1" spans="1:38" s="8" customFormat="1" ht="18.5" x14ac:dyDescent="0.45">
      <c r="A1" s="8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38" s="8" customFormat="1" ht="18.5" x14ac:dyDescent="0.4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38" x14ac:dyDescent="0.35">
      <c r="A3" t="s">
        <v>1</v>
      </c>
      <c r="B3" t="s">
        <v>33</v>
      </c>
    </row>
    <row r="4" spans="1:38" s="5" customFormat="1" x14ac:dyDescent="0.35">
      <c r="A4" t="s">
        <v>34</v>
      </c>
      <c r="B4" t="s">
        <v>35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35">
      <c r="A5" t="s">
        <v>36</v>
      </c>
      <c r="B5" t="s">
        <v>37</v>
      </c>
    </row>
    <row r="6" spans="1:38" ht="14.15" customHeight="1" x14ac:dyDescent="0.35"/>
    <row r="7" spans="1:38" s="7" customFormat="1" x14ac:dyDescent="0.35">
      <c r="A7" s="7" t="s">
        <v>0</v>
      </c>
      <c r="B7" s="13">
        <v>42554</v>
      </c>
      <c r="C7" s="13">
        <v>42561</v>
      </c>
      <c r="D7" s="13">
        <v>42568</v>
      </c>
      <c r="E7" s="13">
        <v>42575</v>
      </c>
      <c r="F7" s="13">
        <v>42582</v>
      </c>
      <c r="G7" s="13">
        <v>42589</v>
      </c>
      <c r="H7" s="13">
        <v>42595</v>
      </c>
      <c r="I7" s="13">
        <v>42602</v>
      </c>
      <c r="J7" s="13">
        <v>42609</v>
      </c>
      <c r="K7" s="13">
        <v>42616</v>
      </c>
      <c r="L7" s="13">
        <v>42624</v>
      </c>
      <c r="M7" s="13">
        <v>42631</v>
      </c>
      <c r="N7" s="13">
        <v>42638</v>
      </c>
      <c r="O7" s="13">
        <v>42645</v>
      </c>
      <c r="P7" s="13">
        <v>42652</v>
      </c>
      <c r="Q7" s="13">
        <v>42659</v>
      </c>
      <c r="R7" s="14"/>
      <c r="S7" s="14"/>
    </row>
    <row r="8" spans="1:38" x14ac:dyDescent="0.35">
      <c r="A8" t="s">
        <v>1</v>
      </c>
      <c r="B8">
        <v>79</v>
      </c>
      <c r="C8">
        <v>72</v>
      </c>
      <c r="D8">
        <v>60</v>
      </c>
      <c r="E8">
        <v>82</v>
      </c>
      <c r="F8">
        <v>76</v>
      </c>
      <c r="G8">
        <v>62</v>
      </c>
      <c r="H8">
        <v>109</v>
      </c>
      <c r="I8">
        <v>61</v>
      </c>
      <c r="J8">
        <v>60</v>
      </c>
      <c r="K8">
        <v>65</v>
      </c>
      <c r="L8">
        <v>57</v>
      </c>
      <c r="M8">
        <v>71</v>
      </c>
      <c r="N8">
        <v>67</v>
      </c>
      <c r="O8">
        <v>70</v>
      </c>
      <c r="P8">
        <v>69</v>
      </c>
      <c r="Q8">
        <v>65</v>
      </c>
    </row>
    <row r="9" spans="1:38" x14ac:dyDescent="0.35">
      <c r="A9" t="s">
        <v>34</v>
      </c>
      <c r="B9">
        <v>72</v>
      </c>
      <c r="C9">
        <v>75</v>
      </c>
      <c r="D9">
        <v>81</v>
      </c>
      <c r="E9">
        <v>74</v>
      </c>
      <c r="F9">
        <v>82</v>
      </c>
      <c r="G9">
        <v>84</v>
      </c>
      <c r="H9">
        <v>86</v>
      </c>
      <c r="I9">
        <v>75</v>
      </c>
      <c r="J9">
        <v>80</v>
      </c>
      <c r="K9">
        <v>73</v>
      </c>
      <c r="L9">
        <v>91</v>
      </c>
      <c r="M9">
        <v>81</v>
      </c>
      <c r="N9">
        <v>73</v>
      </c>
      <c r="O9">
        <v>70</v>
      </c>
      <c r="P9">
        <v>66</v>
      </c>
      <c r="Q9">
        <v>71</v>
      </c>
    </row>
    <row r="10" spans="1:38" x14ac:dyDescent="0.35">
      <c r="A10" t="s">
        <v>36</v>
      </c>
      <c r="B10">
        <v>95</v>
      </c>
      <c r="C10">
        <v>83</v>
      </c>
      <c r="D10">
        <v>68</v>
      </c>
      <c r="E10">
        <v>66</v>
      </c>
      <c r="F10">
        <v>66</v>
      </c>
      <c r="G10">
        <v>85</v>
      </c>
      <c r="H10">
        <v>59</v>
      </c>
      <c r="I10">
        <v>74</v>
      </c>
      <c r="J10">
        <v>71</v>
      </c>
      <c r="K10">
        <v>78</v>
      </c>
      <c r="L10">
        <v>88</v>
      </c>
      <c r="M10">
        <v>95</v>
      </c>
      <c r="N10">
        <v>95</v>
      </c>
      <c r="O10">
        <v>82</v>
      </c>
      <c r="P10">
        <v>83</v>
      </c>
      <c r="Q10">
        <v>84</v>
      </c>
    </row>
    <row r="11" spans="1:38" s="6" customFormat="1" x14ac:dyDescent="0.35">
      <c r="A11" s="6" t="s">
        <v>2</v>
      </c>
      <c r="B11" s="15">
        <f>SUM(B8:B10)</f>
        <v>246</v>
      </c>
      <c r="C11" s="15">
        <f t="shared" ref="C11:Q11" si="0">SUM(C8:C10)</f>
        <v>230</v>
      </c>
      <c r="D11" s="15">
        <f t="shared" si="0"/>
        <v>209</v>
      </c>
      <c r="E11" s="15">
        <f t="shared" si="0"/>
        <v>222</v>
      </c>
      <c r="F11" s="15">
        <f t="shared" si="0"/>
        <v>224</v>
      </c>
      <c r="G11" s="15">
        <f t="shared" si="0"/>
        <v>231</v>
      </c>
      <c r="H11" s="15">
        <f t="shared" si="0"/>
        <v>254</v>
      </c>
      <c r="I11" s="15">
        <f t="shared" si="0"/>
        <v>210</v>
      </c>
      <c r="J11" s="15">
        <f t="shared" si="0"/>
        <v>211</v>
      </c>
      <c r="K11" s="15">
        <f t="shared" si="0"/>
        <v>216</v>
      </c>
      <c r="L11" s="15">
        <f t="shared" si="0"/>
        <v>236</v>
      </c>
      <c r="M11" s="15">
        <f t="shared" si="0"/>
        <v>247</v>
      </c>
      <c r="N11" s="15">
        <f t="shared" si="0"/>
        <v>235</v>
      </c>
      <c r="O11" s="15">
        <f t="shared" si="0"/>
        <v>222</v>
      </c>
      <c r="P11" s="15">
        <f t="shared" si="0"/>
        <v>218</v>
      </c>
      <c r="Q11" s="15">
        <f t="shared" si="0"/>
        <v>220</v>
      </c>
      <c r="R11" s="15"/>
      <c r="S11" s="15"/>
    </row>
    <row r="13" spans="1:38" s="7" customFormat="1" x14ac:dyDescent="0.35">
      <c r="A13" s="7" t="s">
        <v>0</v>
      </c>
      <c r="B13" s="13">
        <v>42666</v>
      </c>
      <c r="C13" s="13">
        <v>42673</v>
      </c>
      <c r="D13" s="13">
        <v>42680</v>
      </c>
      <c r="E13" s="13">
        <v>42687</v>
      </c>
      <c r="F13" s="13">
        <v>42694</v>
      </c>
      <c r="G13" s="13">
        <v>42701</v>
      </c>
      <c r="H13" s="13">
        <v>42708</v>
      </c>
      <c r="I13" s="13">
        <v>42715</v>
      </c>
      <c r="J13" s="13">
        <v>42722</v>
      </c>
      <c r="K13" s="13">
        <v>42729</v>
      </c>
      <c r="L13" s="14"/>
      <c r="M13" s="14"/>
      <c r="N13" s="14"/>
      <c r="O13" s="14"/>
      <c r="P13" s="14"/>
      <c r="Q13" s="14"/>
      <c r="R13" s="14"/>
      <c r="S13" s="14"/>
    </row>
    <row r="14" spans="1:38" x14ac:dyDescent="0.35">
      <c r="A14" t="s">
        <v>1</v>
      </c>
      <c r="B14">
        <v>59</v>
      </c>
      <c r="C14">
        <v>67</v>
      </c>
      <c r="D14">
        <v>56</v>
      </c>
      <c r="E14">
        <v>72</v>
      </c>
      <c r="F14">
        <v>67</v>
      </c>
      <c r="G14">
        <v>56</v>
      </c>
      <c r="H14">
        <v>66</v>
      </c>
      <c r="I14">
        <v>56</v>
      </c>
      <c r="J14">
        <v>48</v>
      </c>
      <c r="K14">
        <v>57</v>
      </c>
    </row>
    <row r="15" spans="1:38" x14ac:dyDescent="0.35">
      <c r="A15" t="s">
        <v>34</v>
      </c>
      <c r="B15">
        <v>61</v>
      </c>
      <c r="C15">
        <v>63</v>
      </c>
      <c r="D15">
        <v>73</v>
      </c>
      <c r="E15">
        <v>73</v>
      </c>
      <c r="F15">
        <v>76</v>
      </c>
      <c r="G15">
        <v>75</v>
      </c>
      <c r="H15">
        <v>77</v>
      </c>
      <c r="I15">
        <v>60</v>
      </c>
      <c r="J15">
        <v>77</v>
      </c>
      <c r="K15">
        <v>72</v>
      </c>
    </row>
    <row r="16" spans="1:38" x14ac:dyDescent="0.35">
      <c r="A16" t="s">
        <v>36</v>
      </c>
      <c r="B16">
        <v>101</v>
      </c>
      <c r="C16">
        <v>83</v>
      </c>
      <c r="D16">
        <v>108</v>
      </c>
      <c r="E16">
        <v>80</v>
      </c>
      <c r="F16">
        <v>74</v>
      </c>
      <c r="G16">
        <v>98</v>
      </c>
      <c r="H16">
        <v>100</v>
      </c>
      <c r="I16">
        <v>86</v>
      </c>
      <c r="J16">
        <v>93</v>
      </c>
      <c r="K16">
        <v>200</v>
      </c>
    </row>
    <row r="17" spans="1:30" s="6" customFormat="1" x14ac:dyDescent="0.35">
      <c r="A17" s="6" t="s">
        <v>2</v>
      </c>
      <c r="B17" s="15">
        <f>SUM(B14:B16)</f>
        <v>221</v>
      </c>
      <c r="C17" s="15">
        <f t="shared" ref="C17:K17" si="1">SUM(C14:C16)</f>
        <v>213</v>
      </c>
      <c r="D17" s="15">
        <f t="shared" si="1"/>
        <v>237</v>
      </c>
      <c r="E17" s="15">
        <f t="shared" si="1"/>
        <v>225</v>
      </c>
      <c r="F17" s="15">
        <f t="shared" si="1"/>
        <v>217</v>
      </c>
      <c r="G17" s="15">
        <f t="shared" si="1"/>
        <v>229</v>
      </c>
      <c r="H17" s="15">
        <f t="shared" si="1"/>
        <v>243</v>
      </c>
      <c r="I17" s="15">
        <f t="shared" si="1"/>
        <v>202</v>
      </c>
      <c r="J17" s="15">
        <f t="shared" si="1"/>
        <v>218</v>
      </c>
      <c r="K17" s="15">
        <f t="shared" si="1"/>
        <v>329</v>
      </c>
      <c r="L17" s="15"/>
      <c r="M17" s="15"/>
      <c r="N17" s="15"/>
      <c r="O17" s="15"/>
      <c r="P17" s="15"/>
      <c r="Q17" s="15"/>
      <c r="R17" s="15"/>
      <c r="S17" s="15"/>
    </row>
    <row r="18" spans="1:30" x14ac:dyDescent="0.35">
      <c r="B18" s="15"/>
      <c r="C18" s="15"/>
    </row>
    <row r="20" spans="1:30" s="7" customFormat="1" x14ac:dyDescent="0.35">
      <c r="A20" s="7" t="s">
        <v>0</v>
      </c>
      <c r="B20" s="13">
        <v>42736</v>
      </c>
      <c r="C20" s="13">
        <v>42743</v>
      </c>
      <c r="D20" s="13">
        <v>42750</v>
      </c>
      <c r="E20" s="13">
        <v>42757</v>
      </c>
      <c r="F20" s="13">
        <v>42764</v>
      </c>
      <c r="G20" s="13">
        <v>42771</v>
      </c>
      <c r="H20" s="13">
        <v>42778</v>
      </c>
      <c r="I20" s="13">
        <v>42785</v>
      </c>
      <c r="J20" s="13">
        <v>42792</v>
      </c>
      <c r="K20" s="13">
        <v>42799</v>
      </c>
      <c r="L20" s="13">
        <v>42806</v>
      </c>
      <c r="M20" s="13">
        <v>42813</v>
      </c>
      <c r="N20" s="13">
        <v>42820</v>
      </c>
      <c r="O20" s="13">
        <v>42827</v>
      </c>
      <c r="P20" s="13">
        <v>42834</v>
      </c>
      <c r="Q20" s="13">
        <v>42841</v>
      </c>
      <c r="R20" s="13">
        <v>42848</v>
      </c>
      <c r="S20" s="13">
        <v>42855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35">
      <c r="A21" t="s">
        <v>1</v>
      </c>
      <c r="B21" s="12">
        <v>48</v>
      </c>
      <c r="C21" s="12">
        <v>59</v>
      </c>
      <c r="D21" s="12">
        <v>48</v>
      </c>
      <c r="E21" s="12">
        <v>54</v>
      </c>
      <c r="F21" s="12">
        <v>58</v>
      </c>
      <c r="G21" s="12">
        <v>60</v>
      </c>
      <c r="H21" s="12">
        <v>56</v>
      </c>
      <c r="I21" s="12">
        <v>58</v>
      </c>
      <c r="J21" s="12">
        <v>54</v>
      </c>
      <c r="K21" s="16">
        <v>47</v>
      </c>
      <c r="L21" s="12">
        <v>42</v>
      </c>
      <c r="M21" s="12">
        <v>34</v>
      </c>
      <c r="N21" s="12">
        <v>72</v>
      </c>
      <c r="O21" s="12">
        <v>85</v>
      </c>
      <c r="P21" s="12">
        <v>61</v>
      </c>
      <c r="Q21" s="16" t="s">
        <v>38</v>
      </c>
      <c r="R21" s="12">
        <v>67</v>
      </c>
      <c r="S21" s="12">
        <v>71</v>
      </c>
    </row>
    <row r="22" spans="1:30" x14ac:dyDescent="0.35">
      <c r="A22" t="s">
        <v>34</v>
      </c>
      <c r="B22" s="12">
        <v>54</v>
      </c>
      <c r="C22" s="12">
        <v>63</v>
      </c>
      <c r="D22" s="12">
        <v>58</v>
      </c>
      <c r="E22" s="12">
        <v>80</v>
      </c>
      <c r="F22" s="12">
        <v>85</v>
      </c>
      <c r="G22" s="12">
        <v>73</v>
      </c>
      <c r="H22" s="12">
        <v>58</v>
      </c>
      <c r="I22" s="12">
        <v>72</v>
      </c>
      <c r="J22" s="12">
        <v>88</v>
      </c>
      <c r="K22" s="12">
        <v>66</v>
      </c>
      <c r="L22" s="12">
        <v>56</v>
      </c>
      <c r="M22" s="12">
        <v>65</v>
      </c>
      <c r="N22" s="12">
        <v>60</v>
      </c>
      <c r="O22" s="12">
        <v>56</v>
      </c>
      <c r="P22" s="12">
        <v>82</v>
      </c>
      <c r="Q22" s="16">
        <v>133</v>
      </c>
      <c r="R22" s="12">
        <v>68</v>
      </c>
      <c r="S22" s="12">
        <v>82</v>
      </c>
    </row>
    <row r="23" spans="1:30" x14ac:dyDescent="0.35">
      <c r="A23" t="s">
        <v>36</v>
      </c>
      <c r="B23" s="12">
        <v>76</v>
      </c>
      <c r="C23" s="12">
        <v>86</v>
      </c>
      <c r="D23" s="12">
        <v>95</v>
      </c>
      <c r="E23" s="12">
        <v>87</v>
      </c>
      <c r="F23" s="12">
        <v>98</v>
      </c>
      <c r="G23" s="12">
        <v>91</v>
      </c>
      <c r="H23" s="12">
        <v>65</v>
      </c>
      <c r="I23" s="12">
        <v>93</v>
      </c>
      <c r="J23" s="12">
        <v>91</v>
      </c>
      <c r="K23" s="12">
        <v>105</v>
      </c>
      <c r="L23" s="12">
        <v>97</v>
      </c>
      <c r="M23" s="12">
        <v>88</v>
      </c>
      <c r="N23" s="12">
        <v>80</v>
      </c>
      <c r="O23" s="12">
        <v>55</v>
      </c>
      <c r="P23" s="12">
        <v>93</v>
      </c>
      <c r="Q23" s="16">
        <v>173</v>
      </c>
      <c r="R23" s="12">
        <v>91</v>
      </c>
      <c r="S23" s="12">
        <v>86</v>
      </c>
    </row>
    <row r="24" spans="1:30" s="6" customFormat="1" x14ac:dyDescent="0.35">
      <c r="A24" s="6" t="s">
        <v>2</v>
      </c>
      <c r="B24" s="15">
        <f>SUM(B21:B23)</f>
        <v>178</v>
      </c>
      <c r="C24" s="15">
        <f t="shared" ref="C24:S24" si="2">SUM(C21:C23)</f>
        <v>208</v>
      </c>
      <c r="D24" s="15">
        <f t="shared" si="2"/>
        <v>201</v>
      </c>
      <c r="E24" s="15">
        <f t="shared" si="2"/>
        <v>221</v>
      </c>
      <c r="F24" s="15">
        <f t="shared" si="2"/>
        <v>241</v>
      </c>
      <c r="G24" s="15">
        <f t="shared" si="2"/>
        <v>224</v>
      </c>
      <c r="H24" s="15">
        <f t="shared" si="2"/>
        <v>179</v>
      </c>
      <c r="I24" s="15">
        <f t="shared" si="2"/>
        <v>223</v>
      </c>
      <c r="J24" s="15">
        <f t="shared" si="2"/>
        <v>233</v>
      </c>
      <c r="K24" s="17">
        <f>SUM(K21:K23)</f>
        <v>218</v>
      </c>
      <c r="L24" s="15">
        <f t="shared" si="2"/>
        <v>195</v>
      </c>
      <c r="M24" s="15">
        <f t="shared" si="2"/>
        <v>187</v>
      </c>
      <c r="N24" s="15">
        <f t="shared" si="2"/>
        <v>212</v>
      </c>
      <c r="O24" s="15">
        <f t="shared" si="2"/>
        <v>196</v>
      </c>
      <c r="P24" s="15">
        <f t="shared" si="2"/>
        <v>236</v>
      </c>
      <c r="Q24" s="15">
        <f t="shared" si="2"/>
        <v>306</v>
      </c>
      <c r="R24" s="15">
        <f t="shared" si="2"/>
        <v>226</v>
      </c>
      <c r="S24" s="15">
        <f t="shared" si="2"/>
        <v>239</v>
      </c>
    </row>
    <row r="26" spans="1:30" s="7" customFormat="1" x14ac:dyDescent="0.35">
      <c r="A26" s="7" t="s">
        <v>0</v>
      </c>
      <c r="B26" s="13">
        <v>42862</v>
      </c>
      <c r="C26" s="18">
        <v>42869</v>
      </c>
      <c r="D26" s="18">
        <v>42876</v>
      </c>
      <c r="E26" s="18">
        <v>42883</v>
      </c>
      <c r="F26" s="18">
        <v>42890</v>
      </c>
      <c r="G26" s="18">
        <v>42897</v>
      </c>
      <c r="H26" s="18">
        <v>42904</v>
      </c>
      <c r="I26" s="18">
        <v>42911</v>
      </c>
      <c r="J26" s="18">
        <v>42918</v>
      </c>
      <c r="K26" s="18">
        <v>42925</v>
      </c>
      <c r="L26" s="18">
        <v>42932</v>
      </c>
      <c r="M26" s="18">
        <v>42939</v>
      </c>
      <c r="N26" s="18">
        <v>42946</v>
      </c>
      <c r="O26" s="18">
        <v>42953</v>
      </c>
      <c r="P26" s="18">
        <v>42959</v>
      </c>
      <c r="Q26" s="18">
        <v>42966</v>
      </c>
      <c r="R26" s="18">
        <v>42973</v>
      </c>
      <c r="S26" s="18">
        <v>42981</v>
      </c>
      <c r="T26" s="10"/>
      <c r="U26" s="10"/>
      <c r="V26" s="10"/>
    </row>
    <row r="27" spans="1:30" x14ac:dyDescent="0.35">
      <c r="A27" t="s">
        <v>1</v>
      </c>
      <c r="B27" s="12">
        <v>54</v>
      </c>
      <c r="C27" s="19">
        <v>66</v>
      </c>
      <c r="D27" s="19">
        <v>52</v>
      </c>
      <c r="E27" s="19">
        <v>60</v>
      </c>
      <c r="F27" s="19">
        <v>50</v>
      </c>
      <c r="G27" s="19">
        <v>84</v>
      </c>
      <c r="H27" s="19">
        <v>64</v>
      </c>
      <c r="I27" s="19">
        <v>65</v>
      </c>
      <c r="J27" s="19">
        <v>52</v>
      </c>
      <c r="K27" s="19">
        <v>69</v>
      </c>
      <c r="L27" s="19">
        <v>58</v>
      </c>
      <c r="M27" s="19">
        <v>57</v>
      </c>
      <c r="N27" s="19">
        <v>46</v>
      </c>
      <c r="O27" s="19">
        <v>73</v>
      </c>
      <c r="P27" s="19">
        <v>66</v>
      </c>
      <c r="Q27" s="19">
        <v>54</v>
      </c>
      <c r="R27" s="19">
        <v>68</v>
      </c>
      <c r="S27" s="19">
        <v>59</v>
      </c>
      <c r="T27" s="2"/>
      <c r="U27" s="2"/>
      <c r="V27" s="2"/>
    </row>
    <row r="28" spans="1:30" x14ac:dyDescent="0.35">
      <c r="A28" t="s">
        <v>34</v>
      </c>
      <c r="B28" s="12">
        <v>73</v>
      </c>
      <c r="C28" s="19">
        <v>71</v>
      </c>
      <c r="D28" s="19">
        <v>55</v>
      </c>
      <c r="E28" s="19">
        <v>61</v>
      </c>
      <c r="F28" s="19">
        <v>74</v>
      </c>
      <c r="G28" s="19">
        <v>89</v>
      </c>
      <c r="H28" s="19">
        <v>78</v>
      </c>
      <c r="I28" s="19">
        <v>74</v>
      </c>
      <c r="J28" s="19">
        <v>72</v>
      </c>
      <c r="K28" s="19">
        <v>90</v>
      </c>
      <c r="L28" s="19">
        <v>64</v>
      </c>
      <c r="M28" s="19">
        <v>60</v>
      </c>
      <c r="N28" s="19">
        <v>75</v>
      </c>
      <c r="O28" s="19">
        <v>66</v>
      </c>
      <c r="P28" s="19">
        <v>57</v>
      </c>
      <c r="Q28" s="19">
        <v>57</v>
      </c>
      <c r="R28" s="20">
        <v>75</v>
      </c>
      <c r="S28" s="21">
        <v>71</v>
      </c>
      <c r="T28" s="3"/>
      <c r="U28" s="3"/>
      <c r="V28" s="3"/>
      <c r="W28" s="4"/>
      <c r="X28" s="4"/>
      <c r="Y28" s="4"/>
      <c r="Z28" s="4"/>
      <c r="AA28" s="4"/>
      <c r="AB28" s="4"/>
      <c r="AC28" s="4"/>
      <c r="AD28" s="4"/>
    </row>
    <row r="29" spans="1:30" x14ac:dyDescent="0.35">
      <c r="A29" t="s">
        <v>36</v>
      </c>
      <c r="B29" s="12">
        <v>77</v>
      </c>
      <c r="C29" s="19">
        <v>101</v>
      </c>
      <c r="D29" s="19">
        <v>80</v>
      </c>
      <c r="E29" s="19">
        <v>84</v>
      </c>
      <c r="F29" s="19">
        <v>78</v>
      </c>
      <c r="G29" s="19">
        <v>82</v>
      </c>
      <c r="H29" s="19">
        <v>86</v>
      </c>
      <c r="I29" s="19">
        <v>91</v>
      </c>
      <c r="J29" s="19">
        <v>82</v>
      </c>
      <c r="K29" s="19">
        <v>121</v>
      </c>
      <c r="L29" s="19">
        <v>91</v>
      </c>
      <c r="M29" s="19">
        <v>87</v>
      </c>
      <c r="N29" s="19">
        <v>82</v>
      </c>
      <c r="O29" s="19">
        <v>67</v>
      </c>
      <c r="P29" s="19">
        <v>86</v>
      </c>
      <c r="Q29" s="19">
        <v>78</v>
      </c>
      <c r="R29" s="19">
        <v>85</v>
      </c>
      <c r="S29" s="19">
        <v>86</v>
      </c>
      <c r="T29" s="2"/>
      <c r="U29" s="2"/>
      <c r="V29" s="2"/>
    </row>
    <row r="30" spans="1:30" s="6" customFormat="1" x14ac:dyDescent="0.35">
      <c r="A30" s="6" t="s">
        <v>2</v>
      </c>
      <c r="B30" s="15">
        <f>SUM(B27:B29)</f>
        <v>204</v>
      </c>
      <c r="C30" s="15">
        <f t="shared" ref="C30:S30" si="3">SUM(C27:C29)</f>
        <v>238</v>
      </c>
      <c r="D30" s="15">
        <f t="shared" si="3"/>
        <v>187</v>
      </c>
      <c r="E30" s="15">
        <f t="shared" si="3"/>
        <v>205</v>
      </c>
      <c r="F30" s="15">
        <f t="shared" si="3"/>
        <v>202</v>
      </c>
      <c r="G30" s="15">
        <f t="shared" si="3"/>
        <v>255</v>
      </c>
      <c r="H30" s="15">
        <f t="shared" si="3"/>
        <v>228</v>
      </c>
      <c r="I30" s="15">
        <f t="shared" si="3"/>
        <v>230</v>
      </c>
      <c r="J30" s="15">
        <f t="shared" si="3"/>
        <v>206</v>
      </c>
      <c r="K30" s="15">
        <f t="shared" si="3"/>
        <v>280</v>
      </c>
      <c r="L30" s="15">
        <f t="shared" si="3"/>
        <v>213</v>
      </c>
      <c r="M30" s="15">
        <f t="shared" si="3"/>
        <v>204</v>
      </c>
      <c r="N30" s="15">
        <f t="shared" si="3"/>
        <v>203</v>
      </c>
      <c r="O30" s="15">
        <f t="shared" si="3"/>
        <v>206</v>
      </c>
      <c r="P30" s="15">
        <f t="shared" si="3"/>
        <v>209</v>
      </c>
      <c r="Q30" s="15">
        <f t="shared" si="3"/>
        <v>189</v>
      </c>
      <c r="R30" s="15">
        <f t="shared" si="3"/>
        <v>228</v>
      </c>
      <c r="S30" s="15">
        <f t="shared" si="3"/>
        <v>216</v>
      </c>
    </row>
    <row r="31" spans="1:30" x14ac:dyDescent="0.35"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2"/>
      <c r="S31" s="19"/>
      <c r="T31" s="2"/>
      <c r="U31" s="2"/>
      <c r="V31" s="2"/>
      <c r="W31" s="2"/>
    </row>
    <row r="33" spans="3:34" x14ac:dyDescent="0.35">
      <c r="S33" s="16"/>
    </row>
    <row r="34" spans="3:34" x14ac:dyDescent="0.35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3:34" x14ac:dyDescent="0.3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/>
    </row>
    <row r="36" spans="3:34" x14ac:dyDescent="0.35">
      <c r="E36" s="16"/>
      <c r="F36" s="16"/>
      <c r="R36" s="26"/>
    </row>
    <row r="41" spans="3:34" x14ac:dyDescent="0.35">
      <c r="S41" s="24"/>
      <c r="T41" s="1"/>
      <c r="U41" s="1"/>
      <c r="V41" s="1"/>
      <c r="W41" s="1"/>
      <c r="X41" s="1"/>
      <c r="Y41" s="1"/>
      <c r="Z41" s="1"/>
      <c r="AA41" s="1"/>
      <c r="AB41" s="1"/>
      <c r="AC41" s="1"/>
      <c r="AF41" s="1"/>
      <c r="AG41" s="1"/>
      <c r="AH41" s="1"/>
    </row>
  </sheetData>
  <pageMargins left="0.25" right="0.25" top="0.75" bottom="0.75" header="0.3" footer="0.3"/>
  <pageSetup paperSize="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3"/>
  <sheetViews>
    <sheetView workbookViewId="0">
      <selection activeCell="I2" sqref="I2"/>
    </sheetView>
  </sheetViews>
  <sheetFormatPr defaultRowHeight="14.5" x14ac:dyDescent="0.35"/>
  <cols>
    <col min="1" max="1" width="18.26953125" customWidth="1"/>
    <col min="2" max="19" width="11.54296875" style="12" customWidth="1"/>
    <col min="20" max="24" width="11" bestFit="1" customWidth="1"/>
    <col min="25" max="25" width="10.54296875" customWidth="1"/>
    <col min="26" max="26" width="10.81640625" bestFit="1" customWidth="1"/>
    <col min="27" max="30" width="11" bestFit="1" customWidth="1"/>
    <col min="31" max="31" width="10.81640625" bestFit="1" customWidth="1"/>
    <col min="32" max="34" width="9.7265625" bestFit="1" customWidth="1"/>
    <col min="36" max="36" width="9.7265625" bestFit="1" customWidth="1"/>
  </cols>
  <sheetData>
    <row r="1" spans="1:20" s="8" customFormat="1" ht="18.5" x14ac:dyDescent="0.45">
      <c r="A1" s="8" t="s">
        <v>22</v>
      </c>
      <c r="B1" s="11"/>
      <c r="C1" s="11"/>
      <c r="D1" s="11"/>
      <c r="E1" s="11"/>
      <c r="F1" s="11"/>
      <c r="G1" s="36"/>
      <c r="H1" s="3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0" s="8" customFormat="1" ht="18.5" x14ac:dyDescent="0.4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0" s="7" customFormat="1" x14ac:dyDescent="0.35">
      <c r="A3" s="7" t="s">
        <v>0</v>
      </c>
      <c r="B3" s="13">
        <v>42554</v>
      </c>
      <c r="C3" s="13">
        <v>42561</v>
      </c>
      <c r="D3" s="13">
        <v>42568</v>
      </c>
      <c r="E3" s="13">
        <v>42575</v>
      </c>
      <c r="F3" s="13">
        <v>42582</v>
      </c>
      <c r="G3" s="13">
        <v>42589</v>
      </c>
      <c r="H3" s="13">
        <v>42595</v>
      </c>
      <c r="I3" s="13">
        <v>42602</v>
      </c>
      <c r="J3" s="13">
        <v>42609</v>
      </c>
      <c r="K3" s="13">
        <v>42616</v>
      </c>
      <c r="L3" s="13">
        <v>42624</v>
      </c>
      <c r="M3" s="13">
        <v>42631</v>
      </c>
      <c r="N3" s="13">
        <v>42638</v>
      </c>
      <c r="O3" s="13">
        <v>42645</v>
      </c>
      <c r="P3" s="13">
        <v>42652</v>
      </c>
      <c r="Q3" s="13">
        <v>42659</v>
      </c>
      <c r="R3" s="14"/>
      <c r="S3" s="14"/>
    </row>
    <row r="4" spans="1:20" x14ac:dyDescent="0.35">
      <c r="A4" t="s">
        <v>23</v>
      </c>
      <c r="B4" s="12">
        <v>166</v>
      </c>
      <c r="C4" s="12">
        <v>185</v>
      </c>
      <c r="D4" s="12">
        <v>167</v>
      </c>
      <c r="E4" s="12">
        <v>168</v>
      </c>
      <c r="F4" s="12">
        <v>151</v>
      </c>
      <c r="G4" s="12">
        <v>160</v>
      </c>
      <c r="H4" s="12">
        <v>163</v>
      </c>
      <c r="I4" s="12">
        <v>184</v>
      </c>
      <c r="J4" s="12">
        <v>142</v>
      </c>
      <c r="K4" s="12">
        <v>157</v>
      </c>
      <c r="L4" s="12">
        <v>174</v>
      </c>
      <c r="M4" s="12">
        <v>157</v>
      </c>
      <c r="N4" s="12">
        <v>169</v>
      </c>
      <c r="O4" s="12">
        <v>215</v>
      </c>
      <c r="P4" s="12">
        <v>193</v>
      </c>
      <c r="Q4" s="12">
        <v>196</v>
      </c>
    </row>
    <row r="5" spans="1:20" x14ac:dyDescent="0.35">
      <c r="A5" t="s">
        <v>24</v>
      </c>
      <c r="B5" s="12">
        <v>158</v>
      </c>
      <c r="C5" s="12">
        <v>159</v>
      </c>
      <c r="D5" s="12">
        <v>153</v>
      </c>
      <c r="E5" s="12">
        <v>159</v>
      </c>
      <c r="F5" s="12">
        <v>187</v>
      </c>
      <c r="G5" s="12">
        <v>140</v>
      </c>
      <c r="H5" s="12">
        <v>136</v>
      </c>
      <c r="I5" s="12">
        <v>151</v>
      </c>
      <c r="J5" s="12">
        <v>156</v>
      </c>
      <c r="K5" s="12">
        <v>151</v>
      </c>
      <c r="L5" s="12">
        <v>149</v>
      </c>
      <c r="M5" s="12">
        <v>146</v>
      </c>
      <c r="N5" s="12">
        <v>139</v>
      </c>
      <c r="O5" s="12">
        <v>158</v>
      </c>
      <c r="P5" s="12">
        <v>135</v>
      </c>
      <c r="Q5" s="12">
        <v>129</v>
      </c>
    </row>
    <row r="6" spans="1:20" x14ac:dyDescent="0.35">
      <c r="A6" t="s">
        <v>25</v>
      </c>
      <c r="B6" s="12">
        <v>177</v>
      </c>
      <c r="C6" s="12">
        <v>176</v>
      </c>
      <c r="D6" s="12">
        <v>171</v>
      </c>
      <c r="E6" s="12">
        <v>181</v>
      </c>
      <c r="F6" s="12">
        <v>189</v>
      </c>
      <c r="G6" s="12">
        <v>187</v>
      </c>
      <c r="H6" s="12">
        <v>135</v>
      </c>
      <c r="I6" s="12">
        <v>178</v>
      </c>
      <c r="J6" s="12">
        <v>183</v>
      </c>
      <c r="K6" s="12">
        <v>191</v>
      </c>
      <c r="L6" s="12">
        <v>180</v>
      </c>
      <c r="M6" s="12">
        <v>161</v>
      </c>
      <c r="N6" s="12">
        <v>187</v>
      </c>
      <c r="O6" s="12">
        <v>193</v>
      </c>
      <c r="P6" s="12">
        <v>168</v>
      </c>
      <c r="Q6" s="12">
        <v>171</v>
      </c>
    </row>
    <row r="7" spans="1:20" s="6" customFormat="1" x14ac:dyDescent="0.35">
      <c r="A7" s="6" t="s">
        <v>2</v>
      </c>
      <c r="B7" s="15">
        <f>SUM(B4:B6)</f>
        <v>501</v>
      </c>
      <c r="C7" s="15">
        <f t="shared" ref="C7:Q7" si="0">SUM(C4:C6)</f>
        <v>520</v>
      </c>
      <c r="D7" s="15">
        <f t="shared" si="0"/>
        <v>491</v>
      </c>
      <c r="E7" s="15">
        <f t="shared" si="0"/>
        <v>508</v>
      </c>
      <c r="F7" s="15">
        <f t="shared" si="0"/>
        <v>527</v>
      </c>
      <c r="G7" s="15">
        <f t="shared" si="0"/>
        <v>487</v>
      </c>
      <c r="H7" s="15">
        <f t="shared" si="0"/>
        <v>434</v>
      </c>
      <c r="I7" s="15">
        <f t="shared" si="0"/>
        <v>513</v>
      </c>
      <c r="J7" s="15">
        <f t="shared" si="0"/>
        <v>481</v>
      </c>
      <c r="K7" s="15">
        <f t="shared" si="0"/>
        <v>499</v>
      </c>
      <c r="L7" s="15">
        <f t="shared" si="0"/>
        <v>503</v>
      </c>
      <c r="M7" s="15">
        <f t="shared" si="0"/>
        <v>464</v>
      </c>
      <c r="N7" s="15">
        <f t="shared" si="0"/>
        <v>495</v>
      </c>
      <c r="O7" s="15">
        <f t="shared" si="0"/>
        <v>566</v>
      </c>
      <c r="P7" s="15">
        <f t="shared" si="0"/>
        <v>496</v>
      </c>
      <c r="Q7" s="15">
        <f t="shared" si="0"/>
        <v>496</v>
      </c>
      <c r="R7" s="15"/>
      <c r="S7" s="15"/>
    </row>
    <row r="9" spans="1:20" s="7" customFormat="1" x14ac:dyDescent="0.35">
      <c r="A9" s="7" t="s">
        <v>0</v>
      </c>
      <c r="B9" s="13">
        <v>42666</v>
      </c>
      <c r="C9" s="13">
        <v>42673</v>
      </c>
      <c r="D9" s="13">
        <v>42680</v>
      </c>
      <c r="E9" s="13">
        <v>42687</v>
      </c>
      <c r="F9" s="13">
        <v>42694</v>
      </c>
      <c r="G9" s="13">
        <v>42701</v>
      </c>
      <c r="H9" s="13">
        <v>42708</v>
      </c>
      <c r="I9" s="13">
        <v>42715</v>
      </c>
      <c r="J9" s="13">
        <v>42722</v>
      </c>
      <c r="K9" s="13">
        <v>42728</v>
      </c>
      <c r="L9" s="13">
        <v>42729</v>
      </c>
      <c r="M9" s="13">
        <v>42735</v>
      </c>
      <c r="N9" s="14"/>
      <c r="O9" s="14"/>
      <c r="P9" s="14"/>
      <c r="Q9" s="14"/>
      <c r="R9" s="14"/>
      <c r="S9" s="14"/>
      <c r="T9" s="14"/>
    </row>
    <row r="10" spans="1:20" s="7" customFormat="1" x14ac:dyDescent="0.35">
      <c r="A10" s="32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33">
        <v>928</v>
      </c>
      <c r="L10" s="13"/>
      <c r="M10" s="14"/>
      <c r="N10" s="14"/>
      <c r="O10" s="14"/>
      <c r="P10" s="14"/>
      <c r="Q10" s="14"/>
      <c r="R10" s="14"/>
      <c r="S10" s="14"/>
      <c r="T10" s="14"/>
    </row>
    <row r="11" spans="1:20" x14ac:dyDescent="0.35">
      <c r="A11" t="s">
        <v>23</v>
      </c>
      <c r="B11" s="12">
        <v>116</v>
      </c>
      <c r="C11" s="12">
        <v>119</v>
      </c>
      <c r="D11" s="12">
        <v>174</v>
      </c>
      <c r="E11" s="12">
        <v>188</v>
      </c>
      <c r="F11" s="12">
        <v>178</v>
      </c>
      <c r="G11" s="12">
        <v>176</v>
      </c>
      <c r="H11" s="12">
        <v>162</v>
      </c>
      <c r="I11" s="12">
        <v>166</v>
      </c>
      <c r="J11" s="12">
        <v>175</v>
      </c>
      <c r="M11" s="12">
        <v>157</v>
      </c>
      <c r="T11" s="12"/>
    </row>
    <row r="12" spans="1:20" x14ac:dyDescent="0.35">
      <c r="A12" t="s">
        <v>27</v>
      </c>
      <c r="L12" s="12">
        <v>101</v>
      </c>
      <c r="T12" s="12"/>
    </row>
    <row r="13" spans="1:20" x14ac:dyDescent="0.35">
      <c r="A13" t="s">
        <v>24</v>
      </c>
      <c r="B13" s="12">
        <v>116</v>
      </c>
      <c r="C13" s="12">
        <v>119</v>
      </c>
      <c r="D13" s="12">
        <v>158</v>
      </c>
      <c r="E13" s="12">
        <v>131</v>
      </c>
      <c r="F13" s="12">
        <v>95</v>
      </c>
      <c r="G13" s="12">
        <v>153</v>
      </c>
      <c r="H13" s="12">
        <v>128</v>
      </c>
      <c r="I13" s="12">
        <v>143</v>
      </c>
      <c r="J13" s="12">
        <v>119</v>
      </c>
      <c r="M13" s="12">
        <v>85</v>
      </c>
      <c r="T13" s="12"/>
    </row>
    <row r="14" spans="1:20" x14ac:dyDescent="0.35">
      <c r="A14" t="s">
        <v>25</v>
      </c>
      <c r="B14" s="12">
        <v>161</v>
      </c>
      <c r="C14" s="12">
        <v>161</v>
      </c>
      <c r="D14" s="12">
        <v>171</v>
      </c>
      <c r="E14" s="12">
        <v>181</v>
      </c>
      <c r="F14" s="12">
        <v>165</v>
      </c>
      <c r="G14" s="12">
        <v>191</v>
      </c>
      <c r="L14" s="12">
        <v>151</v>
      </c>
      <c r="M14" s="12">
        <v>184</v>
      </c>
      <c r="T14" s="12"/>
    </row>
    <row r="15" spans="1:20" s="6" customFormat="1" x14ac:dyDescent="0.35">
      <c r="A15" s="6" t="s">
        <v>2</v>
      </c>
      <c r="B15" s="15">
        <f>SUM(B11:B14)</f>
        <v>393</v>
      </c>
      <c r="C15" s="15">
        <f t="shared" ref="C15:J15" si="1">SUM(C11:C14)</f>
        <v>399</v>
      </c>
      <c r="D15" s="15">
        <f t="shared" si="1"/>
        <v>503</v>
      </c>
      <c r="E15" s="15">
        <f t="shared" si="1"/>
        <v>500</v>
      </c>
      <c r="F15" s="15">
        <f t="shared" si="1"/>
        <v>438</v>
      </c>
      <c r="G15" s="15">
        <f t="shared" si="1"/>
        <v>520</v>
      </c>
      <c r="H15" s="15">
        <f t="shared" si="1"/>
        <v>290</v>
      </c>
      <c r="I15" s="15">
        <f t="shared" si="1"/>
        <v>309</v>
      </c>
      <c r="J15" s="15">
        <f t="shared" si="1"/>
        <v>294</v>
      </c>
      <c r="K15" s="34">
        <f>SUM(K10:K14)</f>
        <v>928</v>
      </c>
      <c r="L15" s="15">
        <f>SUM(L11:L14)</f>
        <v>252</v>
      </c>
      <c r="M15" s="15">
        <f>SUM(M10:M14)</f>
        <v>426</v>
      </c>
      <c r="N15" s="15"/>
      <c r="O15" s="15"/>
      <c r="P15" s="15"/>
      <c r="Q15" s="15"/>
      <c r="R15" s="15"/>
      <c r="S15" s="15"/>
      <c r="T15" s="15"/>
    </row>
    <row r="16" spans="1:20" x14ac:dyDescent="0.35">
      <c r="B16" s="15"/>
      <c r="C16" s="15"/>
    </row>
    <row r="18" spans="1:30" s="7" customFormat="1" x14ac:dyDescent="0.35">
      <c r="A18" s="7" t="s">
        <v>0</v>
      </c>
      <c r="B18" s="13">
        <v>42736</v>
      </c>
      <c r="C18" s="13">
        <v>42743</v>
      </c>
      <c r="D18" s="13">
        <v>42750</v>
      </c>
      <c r="E18" s="13">
        <v>42757</v>
      </c>
      <c r="F18" s="13">
        <v>42764</v>
      </c>
      <c r="G18" s="13">
        <v>42771</v>
      </c>
      <c r="H18" s="13">
        <v>42778</v>
      </c>
      <c r="I18" s="13">
        <v>42785</v>
      </c>
      <c r="J18" s="13">
        <v>42792</v>
      </c>
      <c r="K18" s="13">
        <v>42799</v>
      </c>
      <c r="L18" s="13">
        <v>42806</v>
      </c>
      <c r="M18" s="13">
        <v>42813</v>
      </c>
      <c r="N18" s="13">
        <v>42820</v>
      </c>
      <c r="O18" s="13">
        <v>42827</v>
      </c>
      <c r="P18" s="13">
        <v>42834</v>
      </c>
      <c r="Q18" s="13">
        <v>42841</v>
      </c>
      <c r="R18" s="13">
        <v>42848</v>
      </c>
      <c r="S18" s="13">
        <v>42855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7" customFormat="1" x14ac:dyDescent="0.35">
      <c r="A19" t="s">
        <v>23</v>
      </c>
      <c r="B19" s="33">
        <v>209</v>
      </c>
      <c r="C19" s="33">
        <v>201</v>
      </c>
      <c r="D19" s="33">
        <v>151</v>
      </c>
      <c r="E19" s="33">
        <v>173</v>
      </c>
      <c r="F19" s="33">
        <v>170</v>
      </c>
      <c r="G19" s="33">
        <v>186</v>
      </c>
      <c r="H19" s="33">
        <v>147</v>
      </c>
      <c r="I19" s="33">
        <v>150</v>
      </c>
      <c r="J19" s="33">
        <v>168</v>
      </c>
      <c r="K19" s="33">
        <v>151</v>
      </c>
      <c r="L19" s="33">
        <v>181</v>
      </c>
      <c r="M19" s="33">
        <v>192</v>
      </c>
      <c r="N19" s="33">
        <v>170</v>
      </c>
      <c r="O19" s="33">
        <v>174</v>
      </c>
      <c r="P19" s="33">
        <v>191</v>
      </c>
      <c r="Q19" s="33"/>
      <c r="R19" s="33">
        <v>170</v>
      </c>
      <c r="S19" s="33">
        <v>165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35">
      <c r="A20" t="s">
        <v>28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113</v>
      </c>
      <c r="R20" s="35"/>
      <c r="S20" s="35"/>
    </row>
    <row r="21" spans="1:30" x14ac:dyDescent="0.35">
      <c r="A21" t="s">
        <v>24</v>
      </c>
      <c r="B21" s="12">
        <v>86</v>
      </c>
      <c r="C21" s="12">
        <v>136</v>
      </c>
      <c r="D21" s="12">
        <v>123</v>
      </c>
      <c r="E21" s="12">
        <v>106</v>
      </c>
      <c r="F21" s="12">
        <v>109</v>
      </c>
      <c r="G21" s="35">
        <v>134</v>
      </c>
      <c r="H21" s="35">
        <v>110</v>
      </c>
      <c r="I21" s="35">
        <v>119</v>
      </c>
      <c r="J21" s="35">
        <v>118</v>
      </c>
      <c r="K21" s="35">
        <v>114</v>
      </c>
      <c r="L21" s="35">
        <v>173</v>
      </c>
      <c r="M21" s="35">
        <v>109</v>
      </c>
      <c r="N21" s="35">
        <v>106</v>
      </c>
      <c r="O21" s="35">
        <v>132</v>
      </c>
      <c r="P21" s="35">
        <v>127</v>
      </c>
      <c r="Q21" s="35">
        <v>236</v>
      </c>
      <c r="R21" s="35">
        <v>120</v>
      </c>
      <c r="S21" s="35">
        <v>140</v>
      </c>
    </row>
    <row r="22" spans="1:30" x14ac:dyDescent="0.35">
      <c r="A22" t="s">
        <v>25</v>
      </c>
      <c r="B22" s="12">
        <v>161</v>
      </c>
      <c r="C22" s="12">
        <v>181</v>
      </c>
      <c r="D22" s="12">
        <v>183</v>
      </c>
      <c r="E22" s="12">
        <v>183</v>
      </c>
      <c r="F22" s="12">
        <v>183</v>
      </c>
      <c r="G22" s="35">
        <v>153</v>
      </c>
      <c r="H22" s="35">
        <v>163</v>
      </c>
      <c r="I22" s="35">
        <v>153</v>
      </c>
      <c r="J22" s="35">
        <v>165</v>
      </c>
      <c r="K22" s="35">
        <v>191</v>
      </c>
      <c r="L22" s="35">
        <v>113</v>
      </c>
      <c r="M22" s="35">
        <v>181</v>
      </c>
      <c r="N22" s="35">
        <v>183</v>
      </c>
      <c r="O22" s="35">
        <v>177</v>
      </c>
      <c r="P22" s="35">
        <v>185</v>
      </c>
      <c r="Q22" s="35">
        <v>525</v>
      </c>
      <c r="R22" s="35">
        <v>191</v>
      </c>
      <c r="S22" s="35">
        <v>191</v>
      </c>
    </row>
    <row r="23" spans="1:30" s="6" customFormat="1" x14ac:dyDescent="0.35">
      <c r="A23" s="6" t="s">
        <v>2</v>
      </c>
      <c r="B23" s="15">
        <f>SUM(B20:B22)</f>
        <v>247</v>
      </c>
      <c r="C23" s="15">
        <f t="shared" ref="C23:S23" si="2">SUM(C20:C22)</f>
        <v>317</v>
      </c>
      <c r="D23" s="15">
        <f t="shared" si="2"/>
        <v>306</v>
      </c>
      <c r="E23" s="15">
        <f t="shared" si="2"/>
        <v>289</v>
      </c>
      <c r="F23" s="15">
        <f t="shared" si="2"/>
        <v>292</v>
      </c>
      <c r="G23" s="15">
        <f t="shared" si="2"/>
        <v>287</v>
      </c>
      <c r="H23" s="15">
        <f t="shared" si="2"/>
        <v>273</v>
      </c>
      <c r="I23" s="15">
        <f t="shared" si="2"/>
        <v>272</v>
      </c>
      <c r="J23" s="15">
        <f t="shared" si="2"/>
        <v>283</v>
      </c>
      <c r="K23" s="17">
        <f>SUM(K20:K22)</f>
        <v>305</v>
      </c>
      <c r="L23" s="15">
        <f t="shared" si="2"/>
        <v>286</v>
      </c>
      <c r="M23" s="15">
        <f t="shared" si="2"/>
        <v>290</v>
      </c>
      <c r="N23" s="15">
        <f t="shared" si="2"/>
        <v>289</v>
      </c>
      <c r="O23" s="15">
        <f t="shared" si="2"/>
        <v>309</v>
      </c>
      <c r="P23" s="15">
        <f t="shared" si="2"/>
        <v>312</v>
      </c>
      <c r="Q23" s="15">
        <f t="shared" si="2"/>
        <v>874</v>
      </c>
      <c r="R23" s="15">
        <f t="shared" si="2"/>
        <v>311</v>
      </c>
      <c r="S23" s="15">
        <f t="shared" si="2"/>
        <v>331</v>
      </c>
    </row>
    <row r="25" spans="1:30" s="7" customFormat="1" x14ac:dyDescent="0.35">
      <c r="A25" s="7" t="s">
        <v>0</v>
      </c>
      <c r="B25" s="13">
        <v>42862</v>
      </c>
      <c r="C25" s="18">
        <v>42869</v>
      </c>
      <c r="D25" s="18">
        <v>42876</v>
      </c>
      <c r="E25" s="18">
        <v>42883</v>
      </c>
      <c r="F25" s="18">
        <v>42890</v>
      </c>
      <c r="G25" s="18">
        <v>42897</v>
      </c>
      <c r="H25" s="18">
        <v>42904</v>
      </c>
      <c r="I25" s="18">
        <v>42911</v>
      </c>
      <c r="J25" s="18">
        <v>42918</v>
      </c>
      <c r="K25" s="18">
        <v>42925</v>
      </c>
      <c r="L25" s="18">
        <v>42932</v>
      </c>
      <c r="M25" s="18">
        <v>42939</v>
      </c>
      <c r="N25" s="18">
        <v>42946</v>
      </c>
      <c r="O25" s="18">
        <v>42953</v>
      </c>
      <c r="P25" s="18">
        <v>42959</v>
      </c>
      <c r="Q25" s="18">
        <v>42966</v>
      </c>
      <c r="R25" s="18">
        <v>42973</v>
      </c>
      <c r="S25" s="18">
        <v>42981</v>
      </c>
      <c r="T25" s="30">
        <v>42988</v>
      </c>
      <c r="U25" s="10"/>
      <c r="V25" s="10"/>
    </row>
    <row r="26" spans="1:30" x14ac:dyDescent="0.35">
      <c r="A26" t="s">
        <v>23</v>
      </c>
      <c r="B26" s="12">
        <v>195</v>
      </c>
      <c r="C26" s="21">
        <v>220</v>
      </c>
      <c r="D26" s="21">
        <v>168</v>
      </c>
      <c r="E26" s="21">
        <v>162</v>
      </c>
      <c r="F26" s="21">
        <v>171</v>
      </c>
      <c r="G26" s="21">
        <v>171</v>
      </c>
      <c r="H26" s="21">
        <v>174</v>
      </c>
      <c r="I26" s="21">
        <v>176</v>
      </c>
      <c r="J26" s="21">
        <v>177</v>
      </c>
      <c r="K26" s="21">
        <v>181</v>
      </c>
      <c r="L26" s="21">
        <v>170</v>
      </c>
      <c r="M26" s="21">
        <v>176</v>
      </c>
      <c r="N26" s="21">
        <v>165</v>
      </c>
      <c r="O26" s="21">
        <v>230</v>
      </c>
      <c r="P26" s="21">
        <v>225</v>
      </c>
      <c r="Q26" s="21">
        <v>237</v>
      </c>
      <c r="R26" s="21">
        <v>163</v>
      </c>
      <c r="S26" s="21">
        <v>173</v>
      </c>
      <c r="T26" s="3">
        <v>170</v>
      </c>
      <c r="U26" s="2"/>
      <c r="V26" s="2"/>
    </row>
    <row r="27" spans="1:30" x14ac:dyDescent="0.35">
      <c r="A27" t="s">
        <v>24</v>
      </c>
      <c r="B27" s="12">
        <v>126</v>
      </c>
      <c r="C27" s="19">
        <v>143</v>
      </c>
      <c r="D27" s="19">
        <v>158</v>
      </c>
      <c r="E27" s="19">
        <v>158</v>
      </c>
      <c r="F27" s="19">
        <v>153</v>
      </c>
      <c r="G27" s="19">
        <v>135</v>
      </c>
      <c r="H27" s="19">
        <v>167</v>
      </c>
      <c r="I27" s="19">
        <v>159</v>
      </c>
      <c r="J27" s="19">
        <v>149</v>
      </c>
      <c r="K27" s="19">
        <v>136</v>
      </c>
      <c r="L27" s="19">
        <v>135</v>
      </c>
      <c r="M27" s="21">
        <v>129</v>
      </c>
      <c r="N27" s="21">
        <v>148</v>
      </c>
      <c r="O27" s="21">
        <v>123</v>
      </c>
      <c r="P27" s="21">
        <v>135</v>
      </c>
      <c r="Q27" s="21">
        <v>119</v>
      </c>
      <c r="R27" s="21">
        <v>147</v>
      </c>
      <c r="S27" s="21">
        <v>123</v>
      </c>
      <c r="T27" s="3">
        <v>126</v>
      </c>
      <c r="U27" s="3"/>
      <c r="V27" s="3"/>
      <c r="W27" s="4"/>
      <c r="X27" s="4"/>
      <c r="Y27" s="4"/>
      <c r="Z27" s="4"/>
      <c r="AA27" s="4"/>
      <c r="AB27" s="4"/>
      <c r="AC27" s="4"/>
      <c r="AD27" s="4"/>
    </row>
    <row r="28" spans="1:30" x14ac:dyDescent="0.35">
      <c r="A28" t="s">
        <v>25</v>
      </c>
      <c r="B28" s="12">
        <v>315</v>
      </c>
      <c r="C28" s="19">
        <v>206</v>
      </c>
      <c r="D28" s="19">
        <v>178</v>
      </c>
      <c r="E28" s="19">
        <v>179</v>
      </c>
      <c r="F28" s="19">
        <v>181</v>
      </c>
      <c r="G28" s="19">
        <v>187</v>
      </c>
      <c r="H28" s="19">
        <v>171</v>
      </c>
      <c r="I28" s="19">
        <v>183</v>
      </c>
      <c r="J28" s="19">
        <v>187</v>
      </c>
      <c r="K28" s="19">
        <v>177</v>
      </c>
      <c r="L28" s="19">
        <v>185</v>
      </c>
      <c r="M28" s="21">
        <v>193</v>
      </c>
      <c r="N28" s="21">
        <v>167</v>
      </c>
      <c r="O28" s="21">
        <v>183</v>
      </c>
      <c r="P28" s="21">
        <v>167</v>
      </c>
      <c r="Q28" s="21">
        <v>197</v>
      </c>
      <c r="R28" s="21">
        <v>183</v>
      </c>
      <c r="S28" s="21">
        <v>270</v>
      </c>
      <c r="T28" s="3">
        <v>170</v>
      </c>
      <c r="U28" s="2"/>
      <c r="V28" s="2"/>
    </row>
    <row r="29" spans="1:30" s="6" customFormat="1" x14ac:dyDescent="0.35">
      <c r="A29" s="6" t="s">
        <v>2</v>
      </c>
      <c r="B29" s="15">
        <f>SUM(B26:B28)</f>
        <v>636</v>
      </c>
      <c r="C29" s="15">
        <f t="shared" ref="C29:S29" si="3">SUM(C26:C28)</f>
        <v>569</v>
      </c>
      <c r="D29" s="15">
        <f t="shared" si="3"/>
        <v>504</v>
      </c>
      <c r="E29" s="15">
        <f t="shared" si="3"/>
        <v>499</v>
      </c>
      <c r="F29" s="15">
        <f t="shared" si="3"/>
        <v>505</v>
      </c>
      <c r="G29" s="15">
        <f t="shared" si="3"/>
        <v>493</v>
      </c>
      <c r="H29" s="15">
        <f t="shared" si="3"/>
        <v>512</v>
      </c>
      <c r="I29" s="15">
        <f t="shared" si="3"/>
        <v>518</v>
      </c>
      <c r="J29" s="15">
        <f t="shared" si="3"/>
        <v>513</v>
      </c>
      <c r="K29" s="15">
        <f t="shared" si="3"/>
        <v>494</v>
      </c>
      <c r="L29" s="15">
        <f t="shared" si="3"/>
        <v>490</v>
      </c>
      <c r="M29" s="15">
        <f t="shared" si="3"/>
        <v>498</v>
      </c>
      <c r="N29" s="15">
        <f t="shared" si="3"/>
        <v>480</v>
      </c>
      <c r="O29" s="15">
        <f t="shared" si="3"/>
        <v>536</v>
      </c>
      <c r="P29" s="15">
        <f t="shared" si="3"/>
        <v>527</v>
      </c>
      <c r="Q29" s="15">
        <f t="shared" si="3"/>
        <v>553</v>
      </c>
      <c r="R29" s="15">
        <f t="shared" si="3"/>
        <v>493</v>
      </c>
      <c r="S29" s="15">
        <f t="shared" si="3"/>
        <v>566</v>
      </c>
      <c r="T29" s="6">
        <f>SUM(T26:T28)</f>
        <v>466</v>
      </c>
    </row>
    <row r="30" spans="1:30" x14ac:dyDescent="0.35"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2"/>
      <c r="S30" s="19"/>
      <c r="T30" s="2"/>
      <c r="U30" s="2"/>
      <c r="V30" s="2"/>
      <c r="W30" s="2"/>
    </row>
    <row r="32" spans="1:30" x14ac:dyDescent="0.35">
      <c r="S32" s="16"/>
    </row>
    <row r="33" spans="2:38" x14ac:dyDescent="0.3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5" spans="2:38" s="5" customFormat="1" x14ac:dyDescent="0.35">
      <c r="B35" s="2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7" spans="2:38" x14ac:dyDescent="0.3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4"/>
    </row>
    <row r="38" spans="2:38" x14ac:dyDescent="0.35">
      <c r="E38" s="16"/>
      <c r="F38" s="16"/>
      <c r="R38" s="26"/>
    </row>
    <row r="43" spans="2:38" x14ac:dyDescent="0.35">
      <c r="S43" s="24"/>
      <c r="T43" s="1"/>
      <c r="U43" s="1"/>
      <c r="V43" s="1"/>
      <c r="W43" s="1"/>
      <c r="X43" s="1"/>
      <c r="Y43" s="1"/>
      <c r="Z43" s="1"/>
      <c r="AA43" s="1"/>
      <c r="AB43" s="1"/>
      <c r="AC43" s="1"/>
      <c r="AF43" s="1"/>
      <c r="AG43" s="1"/>
      <c r="AH43" s="1"/>
    </row>
  </sheetData>
  <mergeCells count="1">
    <mergeCell ref="G1:H1"/>
  </mergeCells>
  <pageMargins left="0.25" right="0.25" top="0.75" bottom="0.75" header="0.3" footer="0.3"/>
  <pageSetup paperSize="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1"/>
  <sheetViews>
    <sheetView tabSelected="1" workbookViewId="0">
      <selection activeCell="L2" sqref="L2"/>
    </sheetView>
  </sheetViews>
  <sheetFormatPr defaultRowHeight="14.5" x14ac:dyDescent="0.35"/>
  <cols>
    <col min="1" max="1" width="12.26953125" customWidth="1"/>
    <col min="2" max="19" width="11.6328125" style="12" customWidth="1"/>
    <col min="20" max="24" width="11" bestFit="1" customWidth="1"/>
    <col min="25" max="25" width="10.54296875" customWidth="1"/>
    <col min="26" max="26" width="10.81640625" bestFit="1" customWidth="1"/>
    <col min="27" max="30" width="11" bestFit="1" customWidth="1"/>
    <col min="31" max="31" width="10.81640625" bestFit="1" customWidth="1"/>
    <col min="32" max="34" width="9.7265625" bestFit="1" customWidth="1"/>
    <col min="36" max="36" width="9.7265625" bestFit="1" customWidth="1"/>
  </cols>
  <sheetData>
    <row r="1" spans="1:19" s="8" customFormat="1" ht="18.5" x14ac:dyDescent="0.45">
      <c r="A1" s="8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18.5" x14ac:dyDescent="0.4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4" customHeight="1" x14ac:dyDescent="0.35"/>
    <row r="4" spans="1:19" s="7" customFormat="1" x14ac:dyDescent="0.35">
      <c r="A4" s="7" t="s">
        <v>0</v>
      </c>
      <c r="B4" s="13">
        <v>42554</v>
      </c>
      <c r="C4" s="13">
        <v>42561</v>
      </c>
      <c r="D4" s="13">
        <v>42568</v>
      </c>
      <c r="E4" s="13">
        <v>42575</v>
      </c>
      <c r="F4" s="13">
        <v>42582</v>
      </c>
      <c r="G4" s="13">
        <v>42589</v>
      </c>
      <c r="H4" s="13">
        <v>42595</v>
      </c>
      <c r="I4" s="13">
        <v>42602</v>
      </c>
      <c r="J4" s="13">
        <v>42609</v>
      </c>
      <c r="K4" s="13">
        <v>42616</v>
      </c>
      <c r="L4" s="13">
        <v>42624</v>
      </c>
      <c r="M4" s="13">
        <v>42631</v>
      </c>
      <c r="N4" s="13">
        <v>42638</v>
      </c>
      <c r="O4" s="13">
        <v>42645</v>
      </c>
      <c r="P4" s="13">
        <v>42652</v>
      </c>
      <c r="Q4" s="13">
        <v>42659</v>
      </c>
      <c r="R4" s="14"/>
      <c r="S4" s="14"/>
    </row>
    <row r="5" spans="1:19" x14ac:dyDescent="0.35">
      <c r="A5" t="s">
        <v>1</v>
      </c>
      <c r="B5" s="12">
        <v>159</v>
      </c>
      <c r="C5" s="12">
        <v>230</v>
      </c>
      <c r="D5" s="12">
        <v>230</v>
      </c>
      <c r="E5" s="12">
        <v>207</v>
      </c>
      <c r="F5" s="12">
        <v>243</v>
      </c>
      <c r="G5" s="12">
        <v>232</v>
      </c>
      <c r="H5" s="12">
        <v>219</v>
      </c>
      <c r="I5" s="12">
        <v>189</v>
      </c>
      <c r="J5" s="12">
        <v>227</v>
      </c>
      <c r="K5" s="12">
        <v>251</v>
      </c>
      <c r="L5" s="12">
        <v>214</v>
      </c>
      <c r="M5" s="12">
        <v>239</v>
      </c>
      <c r="N5" s="12">
        <v>228</v>
      </c>
      <c r="O5" s="12">
        <v>204</v>
      </c>
      <c r="P5" s="12">
        <v>212</v>
      </c>
      <c r="Q5" s="12">
        <v>205</v>
      </c>
    </row>
    <row r="6" spans="1:19" x14ac:dyDescent="0.35">
      <c r="A6" t="s">
        <v>7</v>
      </c>
      <c r="B6" s="12">
        <v>230</v>
      </c>
      <c r="C6" s="12">
        <v>193</v>
      </c>
      <c r="D6" s="12">
        <v>221</v>
      </c>
      <c r="E6" s="12">
        <v>196</v>
      </c>
      <c r="F6" s="12">
        <v>184</v>
      </c>
      <c r="G6" s="12">
        <v>175</v>
      </c>
      <c r="H6" s="12">
        <v>162</v>
      </c>
      <c r="I6" s="12">
        <v>183</v>
      </c>
      <c r="J6" s="12">
        <v>190</v>
      </c>
      <c r="K6" s="12">
        <v>182</v>
      </c>
      <c r="L6" s="12">
        <v>226</v>
      </c>
      <c r="M6" s="12">
        <v>225</v>
      </c>
      <c r="N6" s="12">
        <v>200</v>
      </c>
      <c r="O6" s="12">
        <v>194</v>
      </c>
      <c r="P6" s="12">
        <v>159</v>
      </c>
      <c r="Q6" s="12">
        <v>239</v>
      </c>
    </row>
    <row r="7" spans="1:19" x14ac:dyDescent="0.35">
      <c r="A7" t="s">
        <v>8</v>
      </c>
      <c r="B7" s="12">
        <v>110</v>
      </c>
      <c r="C7" s="12">
        <v>171</v>
      </c>
      <c r="D7" s="12">
        <v>211</v>
      </c>
      <c r="E7" s="12">
        <v>148</v>
      </c>
      <c r="F7" s="12">
        <v>181</v>
      </c>
      <c r="G7" s="12">
        <v>162</v>
      </c>
      <c r="H7" s="12">
        <v>233</v>
      </c>
      <c r="I7" s="12">
        <v>178</v>
      </c>
      <c r="J7" s="12">
        <v>221</v>
      </c>
      <c r="K7" s="12">
        <v>105</v>
      </c>
      <c r="L7" s="12">
        <v>237</v>
      </c>
      <c r="M7" s="12">
        <v>174</v>
      </c>
      <c r="N7" s="12">
        <v>184</v>
      </c>
      <c r="O7" s="12">
        <v>208</v>
      </c>
      <c r="P7" s="12">
        <v>167</v>
      </c>
      <c r="Q7" s="12">
        <v>179</v>
      </c>
    </row>
    <row r="8" spans="1:19" s="6" customFormat="1" x14ac:dyDescent="0.35">
      <c r="A8" s="6" t="s">
        <v>2</v>
      </c>
      <c r="B8" s="15">
        <f>SUM(B5:B7)</f>
        <v>499</v>
      </c>
      <c r="C8" s="15">
        <f t="shared" ref="C8:Q8" si="0">SUM(C5:C7)</f>
        <v>594</v>
      </c>
      <c r="D8" s="15">
        <f t="shared" si="0"/>
        <v>662</v>
      </c>
      <c r="E8" s="15">
        <f t="shared" si="0"/>
        <v>551</v>
      </c>
      <c r="F8" s="15">
        <f t="shared" si="0"/>
        <v>608</v>
      </c>
      <c r="G8" s="15">
        <f t="shared" si="0"/>
        <v>569</v>
      </c>
      <c r="H8" s="15">
        <f t="shared" si="0"/>
        <v>614</v>
      </c>
      <c r="I8" s="15">
        <f t="shared" si="0"/>
        <v>550</v>
      </c>
      <c r="J8" s="15">
        <f t="shared" si="0"/>
        <v>638</v>
      </c>
      <c r="K8" s="15">
        <f t="shared" si="0"/>
        <v>538</v>
      </c>
      <c r="L8" s="15">
        <f t="shared" si="0"/>
        <v>677</v>
      </c>
      <c r="M8" s="15">
        <f t="shared" si="0"/>
        <v>638</v>
      </c>
      <c r="N8" s="15">
        <f t="shared" si="0"/>
        <v>612</v>
      </c>
      <c r="O8" s="15">
        <f t="shared" si="0"/>
        <v>606</v>
      </c>
      <c r="P8" s="15">
        <f t="shared" si="0"/>
        <v>538</v>
      </c>
      <c r="Q8" s="15">
        <f t="shared" si="0"/>
        <v>623</v>
      </c>
      <c r="R8" s="15"/>
      <c r="S8" s="15"/>
    </row>
    <row r="10" spans="1:19" s="7" customFormat="1" x14ac:dyDescent="0.35">
      <c r="A10" s="7" t="s">
        <v>0</v>
      </c>
      <c r="B10" s="13">
        <v>42666</v>
      </c>
      <c r="C10" s="13">
        <v>42673</v>
      </c>
      <c r="D10" s="13">
        <v>42680</v>
      </c>
      <c r="E10" s="13">
        <v>42687</v>
      </c>
      <c r="F10" s="13">
        <v>42694</v>
      </c>
      <c r="G10" s="13">
        <v>42701</v>
      </c>
      <c r="H10" s="13">
        <v>42708</v>
      </c>
      <c r="I10" s="13">
        <v>42715</v>
      </c>
      <c r="J10" s="13">
        <v>42722</v>
      </c>
      <c r="K10" s="13">
        <v>42729</v>
      </c>
      <c r="L10" s="14"/>
      <c r="M10" s="14"/>
      <c r="N10" s="14"/>
      <c r="O10" s="14"/>
      <c r="P10" s="14"/>
      <c r="Q10" s="14"/>
      <c r="R10" s="14"/>
      <c r="S10" s="14"/>
    </row>
    <row r="11" spans="1:19" x14ac:dyDescent="0.35">
      <c r="A11" t="s">
        <v>1</v>
      </c>
      <c r="B11" s="12">
        <v>209</v>
      </c>
      <c r="C11" s="12">
        <v>229</v>
      </c>
      <c r="D11" s="12">
        <v>244</v>
      </c>
      <c r="E11" s="12">
        <v>237</v>
      </c>
      <c r="F11" s="12">
        <f>40+36+38+42+40+47</f>
        <v>243</v>
      </c>
      <c r="G11" s="12">
        <f>28+32+39+36+35+27</f>
        <v>197</v>
      </c>
      <c r="H11" s="12">
        <f>35+31+34+40+26+33</f>
        <v>199</v>
      </c>
      <c r="I11" s="12">
        <f>30+36+43+43+35+40</f>
        <v>227</v>
      </c>
      <c r="J11" s="12">
        <f>31+45+33+34+39+33</f>
        <v>215</v>
      </c>
      <c r="K11" s="12">
        <f>87+133+40+137+48+70</f>
        <v>515</v>
      </c>
    </row>
    <row r="12" spans="1:19" x14ac:dyDescent="0.35">
      <c r="A12" t="s">
        <v>7</v>
      </c>
      <c r="B12" s="12">
        <v>167</v>
      </c>
      <c r="C12" s="12">
        <v>203</v>
      </c>
      <c r="D12" s="12">
        <v>184</v>
      </c>
      <c r="E12" s="12">
        <v>177</v>
      </c>
      <c r="F12" s="12">
        <f>40+40+28+15+25+35</f>
        <v>183</v>
      </c>
      <c r="G12" s="12">
        <f>30+40+30+24+30+21</f>
        <v>175</v>
      </c>
      <c r="H12" s="12">
        <f>40+37+26+50+37+33</f>
        <v>223</v>
      </c>
      <c r="I12" s="12">
        <f>44+43+35+35+23+24</f>
        <v>204</v>
      </c>
      <c r="J12" s="12">
        <f>48+43+37+48+35+30</f>
        <v>241</v>
      </c>
      <c r="K12" s="12">
        <f>39+33+45+32+30+38</f>
        <v>217</v>
      </c>
    </row>
    <row r="13" spans="1:19" x14ac:dyDescent="0.35">
      <c r="A13" t="s">
        <v>8</v>
      </c>
      <c r="B13" s="12">
        <v>152</v>
      </c>
      <c r="C13" s="12">
        <v>181</v>
      </c>
      <c r="D13" s="12">
        <v>189</v>
      </c>
      <c r="E13" s="12">
        <v>118</v>
      </c>
      <c r="F13" s="12">
        <f>15+13+11+11+12+11</f>
        <v>73</v>
      </c>
      <c r="G13" s="12">
        <f>31+32+32+25+25+20</f>
        <v>165</v>
      </c>
      <c r="H13" s="12">
        <f>24+30+25+43+38+24</f>
        <v>184</v>
      </c>
      <c r="I13" s="12">
        <f>24+30+22+16+20+20</f>
        <v>132</v>
      </c>
      <c r="J13" s="12">
        <f>26+26+20+25+18+26</f>
        <v>141</v>
      </c>
      <c r="K13" s="12">
        <f>29+40+22+17+16+27</f>
        <v>151</v>
      </c>
    </row>
    <row r="14" spans="1:19" s="6" customFormat="1" x14ac:dyDescent="0.35">
      <c r="A14" s="6" t="s">
        <v>2</v>
      </c>
      <c r="B14" s="15">
        <f>SUM(B11:B13)</f>
        <v>528</v>
      </c>
      <c r="C14" s="15">
        <f t="shared" ref="C14:K14" si="1">SUM(C11:C13)</f>
        <v>613</v>
      </c>
      <c r="D14" s="15">
        <f t="shared" si="1"/>
        <v>617</v>
      </c>
      <c r="E14" s="15">
        <f t="shared" si="1"/>
        <v>532</v>
      </c>
      <c r="F14" s="15">
        <f t="shared" si="1"/>
        <v>499</v>
      </c>
      <c r="G14" s="15">
        <f t="shared" si="1"/>
        <v>537</v>
      </c>
      <c r="H14" s="15">
        <f t="shared" si="1"/>
        <v>606</v>
      </c>
      <c r="I14" s="15">
        <f t="shared" si="1"/>
        <v>563</v>
      </c>
      <c r="J14" s="15">
        <f t="shared" si="1"/>
        <v>597</v>
      </c>
      <c r="K14" s="15">
        <f t="shared" si="1"/>
        <v>883</v>
      </c>
      <c r="L14" s="15"/>
      <c r="M14" s="15"/>
      <c r="N14" s="15"/>
      <c r="O14" s="15"/>
      <c r="P14" s="15"/>
      <c r="Q14" s="15"/>
      <c r="R14" s="15"/>
      <c r="S14" s="15"/>
    </row>
    <row r="15" spans="1:19" x14ac:dyDescent="0.35">
      <c r="B15" s="15"/>
      <c r="C15" s="15"/>
    </row>
    <row r="17" spans="1:30" s="7" customFormat="1" x14ac:dyDescent="0.35">
      <c r="A17" s="7" t="s">
        <v>0</v>
      </c>
      <c r="B17" s="13">
        <v>42736</v>
      </c>
      <c r="C17" s="13">
        <v>42743</v>
      </c>
      <c r="D17" s="13">
        <v>42750</v>
      </c>
      <c r="E17" s="13">
        <v>42757</v>
      </c>
      <c r="F17" s="13">
        <v>42764</v>
      </c>
      <c r="G17" s="13">
        <v>42771</v>
      </c>
      <c r="H17" s="13">
        <v>42778</v>
      </c>
      <c r="I17" s="13">
        <v>42785</v>
      </c>
      <c r="J17" s="13">
        <v>42792</v>
      </c>
      <c r="K17" s="13">
        <v>42799</v>
      </c>
      <c r="L17" s="13">
        <v>42806</v>
      </c>
      <c r="M17" s="13">
        <v>42813</v>
      </c>
      <c r="N17" s="13">
        <v>42820</v>
      </c>
      <c r="O17" s="13">
        <v>42827</v>
      </c>
      <c r="P17" s="13">
        <v>42834</v>
      </c>
      <c r="Q17" s="13">
        <v>42841</v>
      </c>
      <c r="R17" s="13">
        <v>42848</v>
      </c>
      <c r="S17" s="13">
        <v>42855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35">
      <c r="A18" t="s">
        <v>1</v>
      </c>
      <c r="B18" s="12">
        <f>39+40+40+43+44+42</f>
        <v>248</v>
      </c>
      <c r="C18" s="12">
        <f>40+42+37+35+36+32</f>
        <v>222</v>
      </c>
      <c r="D18" s="12">
        <f>32+34+38+46+36+49</f>
        <v>235</v>
      </c>
      <c r="E18" s="12">
        <f>38+31+38+47+37+45</f>
        <v>236</v>
      </c>
      <c r="F18" s="12">
        <f>32+29+34+48+36+38</f>
        <v>217</v>
      </c>
      <c r="G18" s="12">
        <f>40+42+48+34+33+39</f>
        <v>236</v>
      </c>
      <c r="H18" s="12">
        <f>45+27+37+33+36+40</f>
        <v>218</v>
      </c>
      <c r="I18" s="12">
        <f>47+30+35+38+35+37</f>
        <v>222</v>
      </c>
      <c r="J18" s="12">
        <f>32+38+37+34+40+31</f>
        <v>212</v>
      </c>
      <c r="K18" s="16">
        <f>(J18+I18+H18+G18+F18+E18+D18+C18+B18)/9</f>
        <v>227.33333333333334</v>
      </c>
      <c r="L18" s="12">
        <f>40+32+26+32+24+34</f>
        <v>188</v>
      </c>
      <c r="M18" s="12">
        <f>28+34+22+26+36+32</f>
        <v>178</v>
      </c>
      <c r="N18" s="12">
        <f>45+39+31+31+22+43</f>
        <v>211</v>
      </c>
      <c r="O18" s="12">
        <f>41+50+40+53+33+40</f>
        <v>257</v>
      </c>
      <c r="P18" s="12">
        <f>48+40+30+47+37+41</f>
        <v>243</v>
      </c>
      <c r="Q18" s="16">
        <f>(B18+C18+D18+E18+F18+H18+G18+++I18+J18+K18+L18+M18+N18+O18+P18)/13</f>
        <v>257.71794871794873</v>
      </c>
      <c r="R18" s="12">
        <f>37+36+46+30+35+36</f>
        <v>220</v>
      </c>
      <c r="S18" s="12">
        <f>34+30+44+38+23+39</f>
        <v>208</v>
      </c>
    </row>
    <row r="19" spans="1:30" x14ac:dyDescent="0.35">
      <c r="A19" t="s">
        <v>7</v>
      </c>
      <c r="B19" s="12">
        <f>35+33+26+23+22+35</f>
        <v>174</v>
      </c>
      <c r="C19" s="12">
        <f>38+32+22+19+26+29</f>
        <v>166</v>
      </c>
      <c r="D19" s="12">
        <f>52+30+35+24+24+26</f>
        <v>191</v>
      </c>
      <c r="E19" s="12">
        <f>38+38+24+22+25+22+9</f>
        <v>178</v>
      </c>
      <c r="F19" s="12">
        <f>28+38+26+18+24+22+12</f>
        <v>168</v>
      </c>
      <c r="G19" s="12">
        <f>29+35+26+17+26+28+8</f>
        <v>169</v>
      </c>
      <c r="H19" s="12">
        <f>30+22+18+12+25+20+8</f>
        <v>135</v>
      </c>
      <c r="I19" s="12">
        <f>29+38+24+18+16+18+10</f>
        <v>153</v>
      </c>
      <c r="J19" s="12">
        <f>40+35+13+16+22+24+10</f>
        <v>160</v>
      </c>
      <c r="K19" s="12">
        <f>35+31+21+12+25+27+8</f>
        <v>159</v>
      </c>
      <c r="L19" s="12">
        <f>12+22+24+24+13+23+20</f>
        <v>138</v>
      </c>
      <c r="M19" s="12">
        <f>40+43+40+25+26+34+10</f>
        <v>218</v>
      </c>
      <c r="N19" s="12">
        <f>35+30+16+20+28+28+10</f>
        <v>167</v>
      </c>
      <c r="O19" s="12">
        <f>34+28+35+20+23+31+10</f>
        <v>181</v>
      </c>
      <c r="P19" s="12">
        <f>46+35+33+30+42+33+12</f>
        <v>231</v>
      </c>
      <c r="Q19" s="16">
        <f>(B19+C19+D19+E19+F19+H19+G19+++I19+J19+K19+L19+M19+N19+O19+P19)/13+200</f>
        <v>399.07692307692309</v>
      </c>
      <c r="R19" s="12">
        <f>30+32+30+18+47+30+12</f>
        <v>199</v>
      </c>
      <c r="S19" s="12">
        <f>54+63+58+53+55+50+20</f>
        <v>353</v>
      </c>
    </row>
    <row r="20" spans="1:30" x14ac:dyDescent="0.35">
      <c r="A20" t="s">
        <v>8</v>
      </c>
      <c r="B20" s="12" t="s">
        <v>9</v>
      </c>
      <c r="C20" s="12">
        <f>14+13+11+11+14+21</f>
        <v>84</v>
      </c>
      <c r="D20" s="12">
        <f>26+17+24+24+22+27</f>
        <v>140</v>
      </c>
      <c r="E20" s="12">
        <f>26+29+24+21+21+21+15</f>
        <v>157</v>
      </c>
      <c r="F20" s="12">
        <f>30+28+16+26+19+28+15</f>
        <v>162</v>
      </c>
      <c r="G20" s="12">
        <f>16+19+9+16+16+14+5</f>
        <v>95</v>
      </c>
      <c r="H20" s="12">
        <f>25+23+7+17+17+15+5</f>
        <v>109</v>
      </c>
      <c r="I20" s="12">
        <f>23+21+12+21+12+17+3</f>
        <v>109</v>
      </c>
      <c r="J20" s="12">
        <f>25+22+10+19+14+18+2</f>
        <v>110</v>
      </c>
      <c r="K20" s="12">
        <f>29+20+20+18+25+30+10</f>
        <v>152</v>
      </c>
      <c r="L20" s="12">
        <f>20+29+18+17+21+32+6</f>
        <v>143</v>
      </c>
      <c r="M20" s="12">
        <f>20+10+22+22+17+21+5</f>
        <v>117</v>
      </c>
      <c r="N20" s="12">
        <f>24+21+16+13+23+26+4</f>
        <v>127</v>
      </c>
      <c r="O20" s="12">
        <f>21+23+14+12+13+20+7</f>
        <v>110</v>
      </c>
      <c r="P20" s="12">
        <f>30+19+23+20+19+26+10</f>
        <v>147</v>
      </c>
      <c r="Q20" s="16" t="e">
        <f t="shared" ref="Q20" si="2">(B20+C20+D20+E20+F20+H20+G20+++I20+J20+K20+L20+M20+N20+O20+P20)/13</f>
        <v>#VALUE!</v>
      </c>
      <c r="R20" s="12">
        <f>23+22+22+21+19+34+3</f>
        <v>144</v>
      </c>
      <c r="S20" s="12">
        <f>25+22+11+20+23+26+12</f>
        <v>139</v>
      </c>
    </row>
    <row r="21" spans="1:30" s="6" customFormat="1" x14ac:dyDescent="0.35">
      <c r="A21" s="6" t="s">
        <v>2</v>
      </c>
      <c r="B21" s="15">
        <f>SUM(B18:B20)</f>
        <v>422</v>
      </c>
      <c r="C21" s="15">
        <f t="shared" ref="C21:S21" si="3">SUM(C18:C20)</f>
        <v>472</v>
      </c>
      <c r="D21" s="15">
        <f t="shared" si="3"/>
        <v>566</v>
      </c>
      <c r="E21" s="15">
        <f t="shared" si="3"/>
        <v>571</v>
      </c>
      <c r="F21" s="15">
        <f t="shared" si="3"/>
        <v>547</v>
      </c>
      <c r="G21" s="15">
        <f t="shared" si="3"/>
        <v>500</v>
      </c>
      <c r="H21" s="15">
        <f t="shared" si="3"/>
        <v>462</v>
      </c>
      <c r="I21" s="15">
        <f t="shared" si="3"/>
        <v>484</v>
      </c>
      <c r="J21" s="15">
        <f t="shared" si="3"/>
        <v>482</v>
      </c>
      <c r="K21" s="17">
        <f>SUM(K18:K20)</f>
        <v>538.33333333333337</v>
      </c>
      <c r="L21" s="15">
        <f t="shared" si="3"/>
        <v>469</v>
      </c>
      <c r="M21" s="15">
        <f t="shared" si="3"/>
        <v>513</v>
      </c>
      <c r="N21" s="15">
        <f t="shared" si="3"/>
        <v>505</v>
      </c>
      <c r="O21" s="15">
        <f t="shared" si="3"/>
        <v>548</v>
      </c>
      <c r="P21" s="15">
        <f t="shared" si="3"/>
        <v>621</v>
      </c>
      <c r="Q21" s="15" t="e">
        <f t="shared" si="3"/>
        <v>#VALUE!</v>
      </c>
      <c r="R21" s="15">
        <f t="shared" si="3"/>
        <v>563</v>
      </c>
      <c r="S21" s="15">
        <f t="shared" si="3"/>
        <v>700</v>
      </c>
    </row>
    <row r="23" spans="1:30" s="7" customFormat="1" x14ac:dyDescent="0.35">
      <c r="A23" s="7" t="s">
        <v>0</v>
      </c>
      <c r="B23" s="13">
        <v>42862</v>
      </c>
      <c r="C23" s="18">
        <v>42869</v>
      </c>
      <c r="D23" s="18">
        <v>42876</v>
      </c>
      <c r="E23" s="18">
        <v>42883</v>
      </c>
      <c r="F23" s="18">
        <v>42890</v>
      </c>
      <c r="G23" s="18">
        <v>42897</v>
      </c>
      <c r="H23" s="18">
        <v>42904</v>
      </c>
      <c r="I23" s="18">
        <v>42911</v>
      </c>
      <c r="J23" s="18">
        <v>42918</v>
      </c>
      <c r="K23" s="18">
        <v>42925</v>
      </c>
      <c r="L23" s="18">
        <v>42932</v>
      </c>
      <c r="M23" s="18">
        <v>42939</v>
      </c>
      <c r="N23" s="18">
        <v>42946</v>
      </c>
      <c r="O23" s="18">
        <v>42953</v>
      </c>
      <c r="P23" s="18">
        <v>42959</v>
      </c>
      <c r="Q23" s="18">
        <v>42966</v>
      </c>
      <c r="R23" s="18">
        <v>42973</v>
      </c>
      <c r="S23" s="18">
        <v>42981</v>
      </c>
      <c r="T23" s="10"/>
      <c r="U23" s="10"/>
      <c r="V23" s="10"/>
    </row>
    <row r="24" spans="1:30" x14ac:dyDescent="0.35">
      <c r="A24" t="s">
        <v>1</v>
      </c>
      <c r="B24" s="12">
        <f>46+40+34+36+38+36</f>
        <v>230</v>
      </c>
      <c r="C24" s="19">
        <f>40+38+42+44+34+41</f>
        <v>239</v>
      </c>
      <c r="D24" s="19">
        <f>27+31+30+33+33+37</f>
        <v>191</v>
      </c>
      <c r="E24" s="19">
        <f>42+32+38+35+38+42</f>
        <v>227</v>
      </c>
      <c r="F24" s="19">
        <f>36+40+36+41+31+32</f>
        <v>216</v>
      </c>
      <c r="G24" s="19">
        <f>38+28+28+31+33+37</f>
        <v>195</v>
      </c>
      <c r="H24" s="19">
        <f>35+30+33+39+30+32</f>
        <v>199</v>
      </c>
      <c r="I24" s="19">
        <f>36+25+29+36+35+41</f>
        <v>202</v>
      </c>
      <c r="J24" s="19">
        <f>38+25+30+37+41+42</f>
        <v>213</v>
      </c>
      <c r="K24" s="19">
        <f>31+40+25+35+31+42</f>
        <v>204</v>
      </c>
      <c r="L24" s="19">
        <v>210</v>
      </c>
      <c r="M24" s="19">
        <f>42+32+23+22+29+45</f>
        <v>193</v>
      </c>
      <c r="N24" s="19">
        <f>46+30+41+33+35+35</f>
        <v>220</v>
      </c>
      <c r="O24" s="19">
        <f>40+30+36+42+32+37</f>
        <v>217</v>
      </c>
      <c r="P24" s="19">
        <f>37+30+35+39+41+40</f>
        <v>222</v>
      </c>
      <c r="Q24" s="19">
        <f>41+25+36+41+33+41</f>
        <v>217</v>
      </c>
      <c r="R24" s="19">
        <f>38+31+35+40+28+41</f>
        <v>213</v>
      </c>
      <c r="S24" s="19">
        <f>40+31+31+31+21+31</f>
        <v>185</v>
      </c>
      <c r="T24" s="2"/>
      <c r="U24" s="2"/>
      <c r="V24" s="2"/>
    </row>
    <row r="25" spans="1:30" x14ac:dyDescent="0.35">
      <c r="A25" t="s">
        <v>7</v>
      </c>
      <c r="B25" s="12">
        <f>29+36+32+18+28+33+15</f>
        <v>191</v>
      </c>
      <c r="C25" s="19">
        <f>24+30+36+16+25+29+8</f>
        <v>168</v>
      </c>
      <c r="D25" s="19">
        <f>26+29+30+18+20+31+8</f>
        <v>162</v>
      </c>
      <c r="E25" s="19">
        <f>32+22+32+16+28+28+8</f>
        <v>166</v>
      </c>
      <c r="F25" s="19">
        <f>37+40+37+12+20+32+10</f>
        <v>188</v>
      </c>
      <c r="G25" s="19">
        <f>37+36+29+26+21+32+10</f>
        <v>191</v>
      </c>
      <c r="H25" s="19">
        <f>35+36+30+22+23+34+10</f>
        <v>190</v>
      </c>
      <c r="I25" s="19">
        <f>37+33+26+16+19+30+8</f>
        <v>169</v>
      </c>
      <c r="J25" s="19">
        <f>33+33+25+15+22+21+9</f>
        <v>158</v>
      </c>
      <c r="K25" s="19">
        <f>45+31+42+18+29+25+12</f>
        <v>202</v>
      </c>
      <c r="L25" s="19">
        <v>167</v>
      </c>
      <c r="M25" s="19">
        <f>24+26+29+17+20+31+11</f>
        <v>158</v>
      </c>
      <c r="N25" s="19">
        <f>30+30+20+18+21+29+8</f>
        <v>156</v>
      </c>
      <c r="O25" s="19">
        <f>28+30+29+23+20+29+9</f>
        <v>168</v>
      </c>
      <c r="P25" s="19">
        <f>29+33+18+19+21+23</f>
        <v>143</v>
      </c>
      <c r="Q25" s="19">
        <f>23+22+22+13+22+23+8</f>
        <v>133</v>
      </c>
      <c r="R25" s="20">
        <f>31+33+19+26+18+30+10</f>
        <v>167</v>
      </c>
      <c r="S25" s="21">
        <f>25+20+26+12+26+23+9</f>
        <v>141</v>
      </c>
      <c r="T25" s="3"/>
      <c r="U25" s="3"/>
      <c r="V25" s="3"/>
      <c r="W25" s="4"/>
      <c r="X25" s="4"/>
      <c r="Y25" s="4"/>
      <c r="Z25" s="4"/>
      <c r="AA25" s="4"/>
      <c r="AB25" s="4"/>
      <c r="AC25" s="4"/>
      <c r="AD25" s="4"/>
    </row>
    <row r="26" spans="1:30" x14ac:dyDescent="0.35">
      <c r="A26" t="s">
        <v>8</v>
      </c>
      <c r="B26" s="12">
        <f>23+22+12+17+17+28+9</f>
        <v>128</v>
      </c>
      <c r="C26" s="19">
        <f>20+22+12+10+22+13+6</f>
        <v>105</v>
      </c>
      <c r="D26" s="19">
        <f>31+22+15+33+23+25+12</f>
        <v>161</v>
      </c>
      <c r="E26" s="19">
        <f>25+15+20+16+25+14+24</f>
        <v>139</v>
      </c>
      <c r="F26" s="19">
        <f>31+23+24+27+30+29+17</f>
        <v>181</v>
      </c>
      <c r="G26" s="19">
        <f>16+14+6+9+17+19+10</f>
        <v>91</v>
      </c>
      <c r="H26" s="19">
        <f>19+17+7+15+15+19+10</f>
        <v>102</v>
      </c>
      <c r="I26" s="19">
        <f>25+21+19+21+22+21+18</f>
        <v>147</v>
      </c>
      <c r="J26" s="19">
        <f>25+18+17+14+18+33</f>
        <v>125</v>
      </c>
      <c r="K26" s="19">
        <f>26+28+19+15+24+22+6</f>
        <v>140</v>
      </c>
      <c r="L26" s="19">
        <v>152</v>
      </c>
      <c r="M26" s="19">
        <f>24+30+17+21+33+22+37</f>
        <v>184</v>
      </c>
      <c r="N26" s="19">
        <f>25+29+26+18+16+24+14</f>
        <v>152</v>
      </c>
      <c r="O26" s="19">
        <f>28+21+19+19+27+28+21</f>
        <v>163</v>
      </c>
      <c r="P26" s="19">
        <f>18+29+21+23+17+26+13</f>
        <v>147</v>
      </c>
      <c r="Q26" s="19">
        <f>26+30+17+16+29+31+11</f>
        <v>160</v>
      </c>
      <c r="R26" s="19">
        <f>23+14+14+17+21+23+17</f>
        <v>129</v>
      </c>
      <c r="S26" s="19">
        <f>24+19+15+22+16+31+16</f>
        <v>143</v>
      </c>
      <c r="T26" s="2"/>
      <c r="U26" s="2"/>
      <c r="V26" s="2"/>
    </row>
    <row r="27" spans="1:30" s="6" customFormat="1" x14ac:dyDescent="0.35">
      <c r="A27" s="6" t="s">
        <v>2</v>
      </c>
      <c r="B27" s="15">
        <f>SUM(B24:B26)</f>
        <v>549</v>
      </c>
      <c r="C27" s="15">
        <f t="shared" ref="C27:S27" si="4">SUM(C24:C26)</f>
        <v>512</v>
      </c>
      <c r="D27" s="15">
        <f t="shared" si="4"/>
        <v>514</v>
      </c>
      <c r="E27" s="15">
        <f t="shared" si="4"/>
        <v>532</v>
      </c>
      <c r="F27" s="15">
        <f t="shared" si="4"/>
        <v>585</v>
      </c>
      <c r="G27" s="15">
        <f t="shared" si="4"/>
        <v>477</v>
      </c>
      <c r="H27" s="15">
        <f t="shared" si="4"/>
        <v>491</v>
      </c>
      <c r="I27" s="15">
        <f t="shared" si="4"/>
        <v>518</v>
      </c>
      <c r="J27" s="15">
        <f t="shared" si="4"/>
        <v>496</v>
      </c>
      <c r="K27" s="15">
        <f t="shared" si="4"/>
        <v>546</v>
      </c>
      <c r="L27" s="15">
        <f t="shared" si="4"/>
        <v>529</v>
      </c>
      <c r="M27" s="15">
        <f t="shared" si="4"/>
        <v>535</v>
      </c>
      <c r="N27" s="15">
        <f t="shared" si="4"/>
        <v>528</v>
      </c>
      <c r="O27" s="15">
        <f t="shared" si="4"/>
        <v>548</v>
      </c>
      <c r="P27" s="15">
        <f t="shared" si="4"/>
        <v>512</v>
      </c>
      <c r="Q27" s="15">
        <f t="shared" si="4"/>
        <v>510</v>
      </c>
      <c r="R27" s="15">
        <f t="shared" si="4"/>
        <v>509</v>
      </c>
      <c r="S27" s="15">
        <f t="shared" si="4"/>
        <v>469</v>
      </c>
    </row>
    <row r="28" spans="1:30" x14ac:dyDescent="0.35"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2"/>
      <c r="S28" s="19"/>
      <c r="T28" s="2"/>
      <c r="U28" s="2"/>
      <c r="V28" s="2"/>
      <c r="W28" s="2"/>
    </row>
    <row r="30" spans="1:30" x14ac:dyDescent="0.35">
      <c r="S30" s="16"/>
    </row>
    <row r="31" spans="1:30" x14ac:dyDescent="0.3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3" spans="2:38" s="5" customFormat="1" x14ac:dyDescent="0.35">
      <c r="B33" s="2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5" spans="2:38" x14ac:dyDescent="0.35"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4"/>
    </row>
    <row r="36" spans="2:38" x14ac:dyDescent="0.35">
      <c r="E36" s="16"/>
      <c r="F36" s="16"/>
      <c r="R36" s="26"/>
    </row>
    <row r="41" spans="2:38" x14ac:dyDescent="0.35">
      <c r="S41" s="24"/>
      <c r="T41" s="1"/>
      <c r="U41" s="1"/>
      <c r="V41" s="1"/>
      <c r="W41" s="1"/>
      <c r="X41" s="1"/>
      <c r="Y41" s="1"/>
      <c r="Z41" s="1"/>
      <c r="AA41" s="1"/>
      <c r="AB41" s="1"/>
      <c r="AC41" s="1"/>
      <c r="AF41" s="1"/>
      <c r="AG41" s="1"/>
      <c r="AH41" s="1"/>
    </row>
  </sheetData>
  <pageMargins left="0.25" right="0.25" top="0.75" bottom="0.75" header="0.3" footer="0.3"/>
  <pageSetup paperSize="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L20" sqref="L20"/>
    </sheetView>
  </sheetViews>
  <sheetFormatPr defaultRowHeight="14.5" x14ac:dyDescent="0.35"/>
  <cols>
    <col min="1" max="1" width="16.1796875" bestFit="1" customWidth="1"/>
    <col min="2" max="3" width="10.7265625" bestFit="1" customWidth="1"/>
    <col min="4" max="4" width="9.7265625" bestFit="1" customWidth="1"/>
    <col min="5" max="7" width="10.7265625" bestFit="1" customWidth="1"/>
    <col min="8" max="8" width="9.7265625" bestFit="1" customWidth="1"/>
    <col min="9" max="11" width="10.7265625" bestFit="1" customWidth="1"/>
    <col min="12" max="16" width="9.7265625" bestFit="1" customWidth="1"/>
    <col min="17" max="17" width="10.7265625" bestFit="1" customWidth="1"/>
    <col min="18" max="20" width="9.7265625" bestFit="1" customWidth="1"/>
  </cols>
  <sheetData>
    <row r="1" spans="1:20" ht="18.5" x14ac:dyDescent="0.45">
      <c r="A1" s="8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0" x14ac:dyDescent="0.3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x14ac:dyDescent="0.35">
      <c r="A3" s="7" t="s">
        <v>0</v>
      </c>
      <c r="B3" s="13">
        <v>42554</v>
      </c>
      <c r="C3" s="13">
        <v>42561</v>
      </c>
      <c r="D3" s="13">
        <v>42568</v>
      </c>
      <c r="E3" s="13">
        <v>42575</v>
      </c>
      <c r="F3" s="13">
        <v>42582</v>
      </c>
      <c r="G3" s="13">
        <v>42589</v>
      </c>
      <c r="H3" s="13">
        <v>42595</v>
      </c>
      <c r="I3" s="13">
        <v>42602</v>
      </c>
      <c r="J3" s="13">
        <v>42609</v>
      </c>
      <c r="K3" s="13">
        <v>42616</v>
      </c>
      <c r="L3" s="13">
        <v>42624</v>
      </c>
      <c r="M3" s="13">
        <v>42631</v>
      </c>
      <c r="N3" s="13">
        <v>42638</v>
      </c>
      <c r="O3" s="13">
        <v>42645</v>
      </c>
      <c r="P3" s="13">
        <v>42652</v>
      </c>
      <c r="Q3" s="13">
        <v>42659</v>
      </c>
    </row>
    <row r="4" spans="1:20" x14ac:dyDescent="0.35">
      <c r="A4" t="s">
        <v>30</v>
      </c>
      <c r="B4" s="12">
        <v>240</v>
      </c>
      <c r="C4" s="12">
        <v>125</v>
      </c>
      <c r="D4" s="12">
        <v>196</v>
      </c>
      <c r="E4" s="12">
        <v>130</v>
      </c>
      <c r="F4" s="12">
        <v>187</v>
      </c>
      <c r="G4" s="12">
        <v>228</v>
      </c>
      <c r="H4" s="12">
        <v>127</v>
      </c>
      <c r="I4" s="12">
        <v>198</v>
      </c>
      <c r="J4" s="12">
        <v>202</v>
      </c>
      <c r="K4" s="12">
        <v>237</v>
      </c>
      <c r="L4" s="12">
        <v>126</v>
      </c>
      <c r="M4" s="12">
        <v>195</v>
      </c>
      <c r="N4" s="12">
        <v>145</v>
      </c>
      <c r="O4" s="12">
        <v>114</v>
      </c>
      <c r="P4" s="12">
        <v>135</v>
      </c>
      <c r="Q4" s="12">
        <v>196</v>
      </c>
    </row>
    <row r="5" spans="1:20" x14ac:dyDescent="0.35">
      <c r="A5" s="6" t="s">
        <v>2</v>
      </c>
      <c r="B5" s="15">
        <f t="shared" ref="B5:Q5" si="0">SUM(B4:B4)</f>
        <v>240</v>
      </c>
      <c r="C5" s="15">
        <f t="shared" si="0"/>
        <v>125</v>
      </c>
      <c r="D5" s="15">
        <f t="shared" si="0"/>
        <v>196</v>
      </c>
      <c r="E5" s="15">
        <f t="shared" si="0"/>
        <v>130</v>
      </c>
      <c r="F5" s="15">
        <f t="shared" si="0"/>
        <v>187</v>
      </c>
      <c r="G5" s="15">
        <f t="shared" si="0"/>
        <v>228</v>
      </c>
      <c r="H5" s="15">
        <f t="shared" si="0"/>
        <v>127</v>
      </c>
      <c r="I5" s="15">
        <f t="shared" si="0"/>
        <v>198</v>
      </c>
      <c r="J5" s="15">
        <f t="shared" si="0"/>
        <v>202</v>
      </c>
      <c r="K5" s="15">
        <f t="shared" si="0"/>
        <v>237</v>
      </c>
      <c r="L5" s="15">
        <f t="shared" si="0"/>
        <v>126</v>
      </c>
      <c r="M5" s="15">
        <f t="shared" si="0"/>
        <v>195</v>
      </c>
      <c r="N5" s="15">
        <f t="shared" si="0"/>
        <v>145</v>
      </c>
      <c r="O5" s="15">
        <f t="shared" si="0"/>
        <v>114</v>
      </c>
      <c r="P5" s="15">
        <f t="shared" si="0"/>
        <v>135</v>
      </c>
      <c r="Q5" s="15">
        <f t="shared" si="0"/>
        <v>196</v>
      </c>
    </row>
    <row r="6" spans="1:20" x14ac:dyDescent="0.35">
      <c r="A6" s="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0" x14ac:dyDescent="0.35">
      <c r="A7" s="7" t="s">
        <v>0</v>
      </c>
      <c r="B7" s="13">
        <v>42666</v>
      </c>
      <c r="C7" s="13">
        <v>42673</v>
      </c>
      <c r="D7" s="13">
        <v>42680</v>
      </c>
      <c r="E7" s="13">
        <v>42687</v>
      </c>
      <c r="F7" s="13">
        <v>42694</v>
      </c>
      <c r="G7" s="13">
        <v>42701</v>
      </c>
      <c r="H7" s="13">
        <v>42708</v>
      </c>
      <c r="I7" s="13">
        <v>42715</v>
      </c>
      <c r="J7" s="13">
        <v>42722</v>
      </c>
      <c r="K7" s="13">
        <v>42728</v>
      </c>
      <c r="L7" s="14"/>
      <c r="M7" s="14"/>
      <c r="N7" s="14"/>
      <c r="O7" s="14"/>
      <c r="P7" s="14"/>
      <c r="Q7" s="14"/>
      <c r="R7" s="14"/>
      <c r="S7" s="14"/>
      <c r="T7" s="7"/>
    </row>
    <row r="8" spans="1:20" x14ac:dyDescent="0.35">
      <c r="A8" t="s">
        <v>31</v>
      </c>
      <c r="B8" s="13"/>
      <c r="C8" s="13"/>
      <c r="D8" s="13"/>
      <c r="E8" s="13"/>
      <c r="F8" s="13"/>
      <c r="G8" s="13"/>
      <c r="H8" s="13"/>
      <c r="I8" s="13"/>
      <c r="J8" s="13"/>
      <c r="K8" s="33">
        <v>138</v>
      </c>
      <c r="L8" s="14"/>
      <c r="M8" s="14"/>
      <c r="N8" s="14"/>
      <c r="O8" s="14"/>
      <c r="P8" s="14"/>
      <c r="Q8" s="14"/>
      <c r="R8" s="14"/>
      <c r="S8" s="14"/>
      <c r="T8" s="7"/>
    </row>
    <row r="9" spans="1:20" x14ac:dyDescent="0.35">
      <c r="A9" t="s">
        <v>30</v>
      </c>
      <c r="B9" s="12">
        <v>84</v>
      </c>
      <c r="C9" s="12">
        <v>93</v>
      </c>
      <c r="D9" s="12">
        <v>95</v>
      </c>
      <c r="E9" s="12">
        <v>115</v>
      </c>
      <c r="F9" s="12">
        <v>72</v>
      </c>
      <c r="G9" s="12">
        <v>82</v>
      </c>
      <c r="H9" s="12">
        <v>122</v>
      </c>
      <c r="I9" s="12">
        <v>126</v>
      </c>
      <c r="J9" s="12">
        <v>91</v>
      </c>
      <c r="K9" s="12"/>
      <c r="L9" s="12"/>
      <c r="M9" s="12"/>
      <c r="N9" s="12"/>
      <c r="O9" s="12"/>
      <c r="P9" s="12"/>
      <c r="Q9" s="12"/>
      <c r="R9" s="12"/>
      <c r="S9" s="12"/>
    </row>
    <row r="10" spans="1:20" x14ac:dyDescent="0.35">
      <c r="A10" s="6" t="s">
        <v>2</v>
      </c>
      <c r="B10" s="15">
        <f>SUM(B9:B9)</f>
        <v>84</v>
      </c>
      <c r="C10" s="15">
        <f>SUM(C9:C9)</f>
        <v>93</v>
      </c>
      <c r="D10" s="15">
        <f t="shared" ref="D10:J10" si="1">SUM(D9:D9)</f>
        <v>95</v>
      </c>
      <c r="E10" s="15">
        <f t="shared" si="1"/>
        <v>115</v>
      </c>
      <c r="F10" s="15">
        <f t="shared" si="1"/>
        <v>72</v>
      </c>
      <c r="G10" s="15">
        <f t="shared" si="1"/>
        <v>82</v>
      </c>
      <c r="H10" s="15">
        <f t="shared" si="1"/>
        <v>122</v>
      </c>
      <c r="I10" s="15">
        <f t="shared" si="1"/>
        <v>126</v>
      </c>
      <c r="J10" s="15">
        <f t="shared" si="1"/>
        <v>91</v>
      </c>
      <c r="K10" s="15">
        <f>SUM(K8:K9)</f>
        <v>138</v>
      </c>
      <c r="L10" s="15"/>
      <c r="M10" s="15"/>
      <c r="N10" s="15"/>
      <c r="O10" s="15"/>
      <c r="P10" s="15"/>
      <c r="Q10" s="15"/>
      <c r="R10" s="15"/>
      <c r="S10" s="15"/>
      <c r="T10" s="6"/>
    </row>
    <row r="11" spans="1:20" x14ac:dyDescent="0.35">
      <c r="B11" s="15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20" x14ac:dyDescent="0.35">
      <c r="A12" s="7" t="s">
        <v>0</v>
      </c>
      <c r="B12" s="13">
        <v>42736</v>
      </c>
      <c r="C12" s="13">
        <v>42743</v>
      </c>
      <c r="D12" s="13">
        <v>42750</v>
      </c>
      <c r="E12" s="13">
        <v>42757</v>
      </c>
      <c r="F12" s="13">
        <v>42764</v>
      </c>
      <c r="G12" s="13">
        <v>42771</v>
      </c>
      <c r="H12" s="13">
        <v>42778</v>
      </c>
      <c r="I12" s="13">
        <v>42785</v>
      </c>
      <c r="J12" s="13">
        <v>42792</v>
      </c>
      <c r="K12" s="13">
        <v>42799</v>
      </c>
      <c r="L12" s="13">
        <v>42806</v>
      </c>
      <c r="M12" s="13">
        <v>42813</v>
      </c>
      <c r="N12" s="13">
        <v>42820</v>
      </c>
      <c r="O12" s="13">
        <v>42827</v>
      </c>
      <c r="P12" s="13">
        <v>42834</v>
      </c>
      <c r="Q12" s="13">
        <v>42841</v>
      </c>
      <c r="R12" s="13">
        <v>42848</v>
      </c>
      <c r="S12" s="13">
        <v>42855</v>
      </c>
      <c r="T12" s="9"/>
    </row>
    <row r="13" spans="1:20" x14ac:dyDescent="0.35">
      <c r="A13" t="s">
        <v>30</v>
      </c>
      <c r="B13" s="12">
        <v>57</v>
      </c>
      <c r="C13" s="12">
        <v>85</v>
      </c>
      <c r="D13" s="12">
        <v>74</v>
      </c>
      <c r="E13" s="12">
        <v>70</v>
      </c>
      <c r="F13" s="12">
        <v>72</v>
      </c>
      <c r="G13" s="12">
        <v>85</v>
      </c>
      <c r="H13" s="12">
        <v>65</v>
      </c>
      <c r="I13" s="12">
        <v>62</v>
      </c>
      <c r="J13" s="12">
        <v>73</v>
      </c>
      <c r="K13" s="12">
        <v>73</v>
      </c>
      <c r="L13" s="12">
        <v>52</v>
      </c>
      <c r="M13" s="12">
        <v>78</v>
      </c>
      <c r="N13" s="12">
        <v>85</v>
      </c>
      <c r="O13" s="12">
        <v>94</v>
      </c>
      <c r="P13" s="12">
        <v>68</v>
      </c>
      <c r="Q13" s="16">
        <v>133</v>
      </c>
      <c r="R13" s="12">
        <v>84</v>
      </c>
      <c r="S13" s="12">
        <v>99</v>
      </c>
    </row>
    <row r="14" spans="1:20" x14ac:dyDescent="0.35">
      <c r="A14" s="6" t="s">
        <v>2</v>
      </c>
      <c r="B14" s="15">
        <f t="shared" ref="B14:S14" si="2">SUM(B13:B13)</f>
        <v>57</v>
      </c>
      <c r="C14" s="15">
        <f t="shared" si="2"/>
        <v>85</v>
      </c>
      <c r="D14" s="15">
        <f t="shared" si="2"/>
        <v>74</v>
      </c>
      <c r="E14" s="15">
        <f t="shared" si="2"/>
        <v>70</v>
      </c>
      <c r="F14" s="15">
        <f t="shared" si="2"/>
        <v>72</v>
      </c>
      <c r="G14" s="15">
        <f t="shared" si="2"/>
        <v>85</v>
      </c>
      <c r="H14" s="15">
        <f t="shared" si="2"/>
        <v>65</v>
      </c>
      <c r="I14" s="15">
        <f t="shared" si="2"/>
        <v>62</v>
      </c>
      <c r="J14" s="15">
        <f t="shared" si="2"/>
        <v>73</v>
      </c>
      <c r="K14" s="17">
        <f t="shared" si="2"/>
        <v>73</v>
      </c>
      <c r="L14" s="15">
        <f t="shared" si="2"/>
        <v>52</v>
      </c>
      <c r="M14" s="15">
        <f t="shared" si="2"/>
        <v>78</v>
      </c>
      <c r="N14" s="15">
        <f t="shared" si="2"/>
        <v>85</v>
      </c>
      <c r="O14" s="15">
        <f t="shared" si="2"/>
        <v>94</v>
      </c>
      <c r="P14" s="15">
        <f t="shared" si="2"/>
        <v>68</v>
      </c>
      <c r="Q14" s="15">
        <f t="shared" si="2"/>
        <v>133</v>
      </c>
      <c r="R14" s="15">
        <f t="shared" si="2"/>
        <v>84</v>
      </c>
      <c r="S14" s="15">
        <f t="shared" si="2"/>
        <v>99</v>
      </c>
      <c r="T14" s="6"/>
    </row>
    <row r="15" spans="1:20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x14ac:dyDescent="0.35">
      <c r="A16" s="7" t="s">
        <v>0</v>
      </c>
      <c r="B16" s="13">
        <v>42862</v>
      </c>
      <c r="C16" s="18">
        <v>42869</v>
      </c>
      <c r="D16" s="18">
        <v>42876</v>
      </c>
      <c r="E16" s="18">
        <v>42883</v>
      </c>
      <c r="F16" s="18">
        <v>42890</v>
      </c>
      <c r="G16" s="18">
        <v>42897</v>
      </c>
      <c r="H16" s="18">
        <v>42904</v>
      </c>
      <c r="I16" s="18">
        <v>42911</v>
      </c>
      <c r="J16" s="18">
        <v>42918</v>
      </c>
      <c r="K16" s="18">
        <v>42925</v>
      </c>
      <c r="L16" s="18">
        <v>42932</v>
      </c>
      <c r="M16" s="18">
        <v>42939</v>
      </c>
      <c r="N16" s="18">
        <v>42946</v>
      </c>
      <c r="O16" s="18">
        <v>42953</v>
      </c>
      <c r="P16" s="18">
        <v>42959</v>
      </c>
      <c r="Q16" s="18">
        <v>42966</v>
      </c>
      <c r="R16" s="18">
        <v>42973</v>
      </c>
      <c r="S16" s="18">
        <v>42981</v>
      </c>
      <c r="T16" s="30">
        <v>42988</v>
      </c>
    </row>
    <row r="17" spans="1:20" x14ac:dyDescent="0.35">
      <c r="A17" t="s">
        <v>30</v>
      </c>
      <c r="B17" s="12">
        <v>80</v>
      </c>
      <c r="C17" s="19">
        <v>160</v>
      </c>
      <c r="D17" s="19">
        <v>122</v>
      </c>
      <c r="E17" s="19">
        <v>176</v>
      </c>
      <c r="F17" s="19">
        <v>106</v>
      </c>
      <c r="G17" s="19">
        <v>164</v>
      </c>
      <c r="H17" s="19">
        <v>179</v>
      </c>
      <c r="I17" s="19">
        <v>120</v>
      </c>
      <c r="J17" s="19">
        <v>214</v>
      </c>
      <c r="K17" s="19">
        <v>211</v>
      </c>
      <c r="L17" s="19">
        <v>182</v>
      </c>
      <c r="M17" s="19">
        <v>210</v>
      </c>
      <c r="N17" s="19">
        <v>190</v>
      </c>
      <c r="O17" s="19">
        <v>197</v>
      </c>
      <c r="P17" s="19">
        <v>131</v>
      </c>
      <c r="Q17" s="19">
        <v>186</v>
      </c>
      <c r="R17" s="19">
        <v>191</v>
      </c>
      <c r="S17" s="19">
        <v>212</v>
      </c>
      <c r="T17" s="2">
        <v>127</v>
      </c>
    </row>
    <row r="18" spans="1:20" x14ac:dyDescent="0.35">
      <c r="A18" s="6" t="s">
        <v>2</v>
      </c>
      <c r="B18" s="15">
        <f t="shared" ref="B18:T18" si="3">SUM(B17:B17)</f>
        <v>80</v>
      </c>
      <c r="C18" s="15">
        <f t="shared" si="3"/>
        <v>160</v>
      </c>
      <c r="D18" s="15">
        <f t="shared" si="3"/>
        <v>122</v>
      </c>
      <c r="E18" s="15">
        <f t="shared" si="3"/>
        <v>176</v>
      </c>
      <c r="F18" s="15">
        <f t="shared" si="3"/>
        <v>106</v>
      </c>
      <c r="G18" s="15">
        <f t="shared" si="3"/>
        <v>164</v>
      </c>
      <c r="H18" s="15">
        <f t="shared" si="3"/>
        <v>179</v>
      </c>
      <c r="I18" s="15">
        <f t="shared" si="3"/>
        <v>120</v>
      </c>
      <c r="J18" s="15">
        <f t="shared" si="3"/>
        <v>214</v>
      </c>
      <c r="K18" s="15">
        <f t="shared" si="3"/>
        <v>211</v>
      </c>
      <c r="L18" s="15">
        <f t="shared" si="3"/>
        <v>182</v>
      </c>
      <c r="M18" s="15">
        <f t="shared" si="3"/>
        <v>210</v>
      </c>
      <c r="N18" s="15">
        <f t="shared" si="3"/>
        <v>190</v>
      </c>
      <c r="O18" s="15">
        <f t="shared" si="3"/>
        <v>197</v>
      </c>
      <c r="P18" s="15">
        <f t="shared" si="3"/>
        <v>131</v>
      </c>
      <c r="Q18" s="15">
        <f t="shared" si="3"/>
        <v>186</v>
      </c>
      <c r="R18" s="15">
        <f t="shared" si="3"/>
        <v>191</v>
      </c>
      <c r="S18" s="15">
        <f t="shared" si="3"/>
        <v>212</v>
      </c>
      <c r="T18" s="6">
        <f t="shared" si="3"/>
        <v>127</v>
      </c>
    </row>
  </sheetData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workbookViewId="0">
      <selection activeCell="K19" sqref="K19"/>
    </sheetView>
  </sheetViews>
  <sheetFormatPr defaultRowHeight="14.5" x14ac:dyDescent="0.35"/>
  <cols>
    <col min="1" max="1" width="15" customWidth="1"/>
    <col min="2" max="10" width="11.6328125" style="12" customWidth="1"/>
    <col min="11" max="11" width="13.81640625" style="12" bestFit="1" customWidth="1"/>
    <col min="12" max="19" width="11.6328125" style="12" customWidth="1"/>
    <col min="20" max="24" width="11" bestFit="1" customWidth="1"/>
    <col min="25" max="25" width="10.54296875" customWidth="1"/>
    <col min="26" max="26" width="10.81640625" bestFit="1" customWidth="1"/>
    <col min="27" max="30" width="11" bestFit="1" customWidth="1"/>
    <col min="31" max="31" width="10.81640625" bestFit="1" customWidth="1"/>
    <col min="32" max="34" width="9.81640625" bestFit="1" customWidth="1"/>
    <col min="36" max="36" width="9.81640625" bestFit="1" customWidth="1"/>
  </cols>
  <sheetData>
    <row r="1" spans="1:19" s="8" customFormat="1" ht="18.5" x14ac:dyDescent="0.45">
      <c r="A1" s="8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18.5" x14ac:dyDescent="0.4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4" customHeight="1" x14ac:dyDescent="0.35"/>
    <row r="4" spans="1:19" s="7" customFormat="1" x14ac:dyDescent="0.35">
      <c r="A4" s="7" t="s">
        <v>0</v>
      </c>
      <c r="B4" s="13">
        <v>42554</v>
      </c>
      <c r="C4" s="13">
        <v>42561</v>
      </c>
      <c r="D4" s="13">
        <v>42568</v>
      </c>
      <c r="E4" s="13">
        <v>42575</v>
      </c>
      <c r="F4" s="13">
        <v>42582</v>
      </c>
      <c r="G4" s="13">
        <v>42589</v>
      </c>
      <c r="H4" s="13">
        <v>42595</v>
      </c>
      <c r="I4" s="13">
        <v>42602</v>
      </c>
      <c r="J4" s="13">
        <v>42609</v>
      </c>
      <c r="K4" s="13">
        <v>42616</v>
      </c>
      <c r="L4" s="13">
        <v>42624</v>
      </c>
      <c r="M4" s="13">
        <v>42631</v>
      </c>
      <c r="N4" s="13">
        <v>42638</v>
      </c>
      <c r="O4" s="13">
        <v>42645</v>
      </c>
      <c r="P4" s="13">
        <v>42652</v>
      </c>
      <c r="Q4" s="13">
        <v>42659</v>
      </c>
      <c r="R4" s="14"/>
      <c r="S4" s="14"/>
    </row>
    <row r="5" spans="1:19" x14ac:dyDescent="0.35">
      <c r="A5" t="s">
        <v>12</v>
      </c>
      <c r="B5" s="12">
        <v>205</v>
      </c>
      <c r="C5" s="12">
        <v>197</v>
      </c>
      <c r="D5" s="12">
        <v>159</v>
      </c>
      <c r="E5" s="12">
        <v>144</v>
      </c>
      <c r="F5" s="12">
        <v>181</v>
      </c>
      <c r="G5" s="12">
        <v>192</v>
      </c>
      <c r="H5" s="12">
        <v>210</v>
      </c>
      <c r="I5" s="12">
        <v>164</v>
      </c>
      <c r="J5" s="12">
        <v>188</v>
      </c>
      <c r="K5" s="12">
        <v>178</v>
      </c>
      <c r="L5" s="12">
        <v>189</v>
      </c>
      <c r="M5" s="12">
        <v>159</v>
      </c>
      <c r="N5" s="12">
        <v>184</v>
      </c>
      <c r="O5" s="12">
        <v>264</v>
      </c>
      <c r="P5" s="12">
        <v>286</v>
      </c>
      <c r="Q5" s="12">
        <v>234</v>
      </c>
    </row>
    <row r="6" spans="1:19" x14ac:dyDescent="0.35">
      <c r="A6" t="s">
        <v>13</v>
      </c>
      <c r="B6" s="12">
        <v>230</v>
      </c>
      <c r="C6" s="12">
        <v>245</v>
      </c>
      <c r="D6" s="12">
        <v>240</v>
      </c>
      <c r="E6" s="12">
        <v>265</v>
      </c>
      <c r="F6" s="12">
        <v>350</v>
      </c>
      <c r="G6" s="12">
        <v>245</v>
      </c>
      <c r="H6" s="12">
        <v>275</v>
      </c>
      <c r="I6" s="12">
        <v>260</v>
      </c>
      <c r="J6" s="12">
        <v>250</v>
      </c>
      <c r="K6" s="12">
        <v>188</v>
      </c>
      <c r="L6" s="12">
        <v>276</v>
      </c>
      <c r="M6" s="12">
        <v>250</v>
      </c>
      <c r="N6" s="12">
        <v>248</v>
      </c>
      <c r="O6" s="12">
        <v>242</v>
      </c>
      <c r="P6" s="12">
        <v>236</v>
      </c>
      <c r="Q6" s="12">
        <v>244</v>
      </c>
    </row>
    <row r="7" spans="1:19" x14ac:dyDescent="0.35">
      <c r="A7" t="s">
        <v>14</v>
      </c>
      <c r="B7" s="12">
        <v>254</v>
      </c>
      <c r="C7" s="12">
        <v>320</v>
      </c>
      <c r="D7" s="12">
        <v>250</v>
      </c>
      <c r="E7" s="12">
        <v>273</v>
      </c>
      <c r="F7" s="12">
        <v>231</v>
      </c>
      <c r="G7" s="12">
        <v>268</v>
      </c>
      <c r="H7" s="12">
        <v>240</v>
      </c>
      <c r="I7" s="12">
        <v>185</v>
      </c>
      <c r="J7" s="12">
        <v>249</v>
      </c>
      <c r="K7" s="12">
        <v>265</v>
      </c>
      <c r="L7" s="12">
        <v>245</v>
      </c>
      <c r="M7" s="12">
        <v>277</v>
      </c>
      <c r="N7" s="12">
        <v>243</v>
      </c>
      <c r="O7" s="12">
        <v>261</v>
      </c>
      <c r="P7" s="12">
        <v>255</v>
      </c>
      <c r="Q7" s="12">
        <v>240</v>
      </c>
    </row>
    <row r="8" spans="1:19" x14ac:dyDescent="0.35">
      <c r="A8" t="s">
        <v>15</v>
      </c>
      <c r="B8" s="12">
        <v>196</v>
      </c>
      <c r="C8" s="12">
        <v>184</v>
      </c>
      <c r="D8" s="12">
        <v>182</v>
      </c>
      <c r="E8" s="12">
        <v>217</v>
      </c>
      <c r="F8" s="12">
        <v>178</v>
      </c>
      <c r="G8" s="12">
        <v>186</v>
      </c>
      <c r="H8" s="12">
        <v>194</v>
      </c>
      <c r="I8" s="12">
        <v>178</v>
      </c>
      <c r="J8" s="12">
        <v>201</v>
      </c>
      <c r="K8" s="12">
        <v>165</v>
      </c>
      <c r="L8" s="12">
        <v>182</v>
      </c>
      <c r="M8" s="12">
        <v>192</v>
      </c>
      <c r="N8" s="12">
        <v>163</v>
      </c>
      <c r="O8" s="12">
        <v>188</v>
      </c>
      <c r="P8" s="12">
        <v>182</v>
      </c>
      <c r="Q8" s="12">
        <v>236</v>
      </c>
    </row>
    <row r="9" spans="1:19" s="6" customFormat="1" x14ac:dyDescent="0.35">
      <c r="A9" s="6" t="s">
        <v>2</v>
      </c>
      <c r="B9" s="15">
        <f>SUM(B5:B8)</f>
        <v>885</v>
      </c>
      <c r="C9" s="15">
        <f t="shared" ref="C9:Q9" si="0">SUM(C5:C8)</f>
        <v>946</v>
      </c>
      <c r="D9" s="15">
        <f t="shared" si="0"/>
        <v>831</v>
      </c>
      <c r="E9" s="15">
        <f t="shared" si="0"/>
        <v>899</v>
      </c>
      <c r="F9" s="15">
        <f t="shared" si="0"/>
        <v>940</v>
      </c>
      <c r="G9" s="15">
        <f t="shared" si="0"/>
        <v>891</v>
      </c>
      <c r="H9" s="15">
        <f t="shared" si="0"/>
        <v>919</v>
      </c>
      <c r="I9" s="15">
        <f t="shared" si="0"/>
        <v>787</v>
      </c>
      <c r="J9" s="15">
        <f t="shared" si="0"/>
        <v>888</v>
      </c>
      <c r="K9" s="15">
        <f t="shared" si="0"/>
        <v>796</v>
      </c>
      <c r="L9" s="15">
        <f t="shared" si="0"/>
        <v>892</v>
      </c>
      <c r="M9" s="15">
        <f t="shared" si="0"/>
        <v>878</v>
      </c>
      <c r="N9" s="15">
        <f t="shared" si="0"/>
        <v>838</v>
      </c>
      <c r="O9" s="15">
        <f t="shared" si="0"/>
        <v>955</v>
      </c>
      <c r="P9" s="15">
        <f t="shared" si="0"/>
        <v>959</v>
      </c>
      <c r="Q9" s="15">
        <f t="shared" si="0"/>
        <v>954</v>
      </c>
      <c r="R9" s="15"/>
      <c r="S9" s="15"/>
    </row>
    <row r="10" spans="1:19" s="6" customFormat="1" x14ac:dyDescent="0.35">
      <c r="B10" s="15"/>
      <c r="C10" s="15"/>
      <c r="D10" s="15"/>
      <c r="E10" s="15"/>
      <c r="F10" s="15"/>
      <c r="G10" s="15"/>
      <c r="H10" s="15"/>
      <c r="I10" s="15"/>
      <c r="J10" s="15"/>
      <c r="M10" s="15"/>
      <c r="N10" s="15"/>
      <c r="O10" s="15"/>
      <c r="P10" s="15"/>
      <c r="Q10" s="15"/>
      <c r="R10" s="15"/>
      <c r="S10" s="15"/>
    </row>
    <row r="11" spans="1:19" s="6" customForma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7"/>
      <c r="L11" s="13">
        <v>42729</v>
      </c>
      <c r="M11" s="15"/>
      <c r="N11" s="15"/>
      <c r="O11" s="15"/>
      <c r="P11" s="15"/>
      <c r="Q11" s="15"/>
      <c r="R11" s="15"/>
      <c r="S11" s="15"/>
    </row>
    <row r="12" spans="1:19" x14ac:dyDescent="0.35">
      <c r="K12" s="12" t="s">
        <v>16</v>
      </c>
      <c r="L12" s="12">
        <v>350</v>
      </c>
    </row>
    <row r="13" spans="1:19" s="7" customFormat="1" x14ac:dyDescent="0.35">
      <c r="A13" s="7" t="s">
        <v>0</v>
      </c>
      <c r="B13" s="13">
        <v>42666</v>
      </c>
      <c r="C13" s="13">
        <v>42673</v>
      </c>
      <c r="D13" s="13">
        <v>42680</v>
      </c>
      <c r="E13" s="13">
        <v>42687</v>
      </c>
      <c r="F13" s="13">
        <v>42694</v>
      </c>
      <c r="G13" s="13">
        <v>42701</v>
      </c>
      <c r="H13" s="13">
        <v>42708</v>
      </c>
      <c r="I13" s="13">
        <v>42715</v>
      </c>
      <c r="J13" s="13">
        <v>42722</v>
      </c>
      <c r="K13" s="12" t="s">
        <v>17</v>
      </c>
      <c r="L13" s="12">
        <v>500</v>
      </c>
      <c r="M13" s="14"/>
      <c r="N13" s="14"/>
      <c r="O13" s="14"/>
      <c r="P13" s="14"/>
      <c r="Q13" s="14"/>
      <c r="R13" s="14"/>
      <c r="S13" s="14"/>
    </row>
    <row r="14" spans="1:19" x14ac:dyDescent="0.35">
      <c r="A14" t="s">
        <v>12</v>
      </c>
      <c r="B14" s="12">
        <v>189</v>
      </c>
      <c r="C14" s="12">
        <v>167</v>
      </c>
      <c r="D14" s="12">
        <v>195</v>
      </c>
      <c r="E14" s="12">
        <v>184</v>
      </c>
      <c r="F14" s="12">
        <v>201</v>
      </c>
      <c r="G14" s="12">
        <v>171</v>
      </c>
      <c r="H14" s="12">
        <v>183</v>
      </c>
      <c r="I14" s="12">
        <v>115</v>
      </c>
      <c r="J14" s="12">
        <v>194</v>
      </c>
      <c r="K14" s="27">
        <v>0.79166666666666663</v>
      </c>
      <c r="L14" s="12">
        <v>245</v>
      </c>
    </row>
    <row r="15" spans="1:19" x14ac:dyDescent="0.35">
      <c r="A15" t="s">
        <v>13</v>
      </c>
      <c r="B15" s="12">
        <v>289</v>
      </c>
      <c r="C15" s="12">
        <v>261</v>
      </c>
      <c r="D15" s="12">
        <v>274</v>
      </c>
      <c r="E15" s="12">
        <v>261</v>
      </c>
      <c r="F15" s="12">
        <v>245</v>
      </c>
      <c r="G15" s="12">
        <v>281</v>
      </c>
      <c r="H15" s="12">
        <v>253</v>
      </c>
      <c r="I15" s="12">
        <v>260</v>
      </c>
      <c r="J15" s="12">
        <v>241</v>
      </c>
      <c r="K15" s="12" t="s">
        <v>18</v>
      </c>
      <c r="L15" s="12">
        <v>258</v>
      </c>
    </row>
    <row r="16" spans="1:19" x14ac:dyDescent="0.35">
      <c r="A16" t="s">
        <v>14</v>
      </c>
      <c r="B16" s="12">
        <v>195</v>
      </c>
      <c r="C16" s="12">
        <v>287</v>
      </c>
      <c r="D16" s="12">
        <v>383</v>
      </c>
      <c r="E16" s="12">
        <v>249</v>
      </c>
      <c r="F16" s="12">
        <v>281</v>
      </c>
      <c r="G16" s="12">
        <v>280</v>
      </c>
      <c r="H16" s="12">
        <v>262</v>
      </c>
      <c r="I16" s="12">
        <v>287</v>
      </c>
      <c r="J16" s="12">
        <v>285</v>
      </c>
      <c r="K16" s="28">
        <v>0.29166666666666669</v>
      </c>
      <c r="L16" s="19">
        <v>245</v>
      </c>
    </row>
    <row r="17" spans="1:30" x14ac:dyDescent="0.35">
      <c r="A17" t="s">
        <v>15</v>
      </c>
      <c r="B17" s="12">
        <v>239</v>
      </c>
      <c r="C17" s="12">
        <v>244</v>
      </c>
      <c r="D17" s="12">
        <v>194</v>
      </c>
      <c r="E17" s="12">
        <v>168</v>
      </c>
      <c r="F17" s="12">
        <v>187</v>
      </c>
      <c r="G17" s="12">
        <v>174</v>
      </c>
      <c r="H17" s="12">
        <v>216</v>
      </c>
      <c r="I17" s="12">
        <v>173</v>
      </c>
      <c r="J17" s="12">
        <v>176</v>
      </c>
      <c r="K17" s="27">
        <v>0.45833333333333331</v>
      </c>
      <c r="L17" s="12">
        <v>275</v>
      </c>
    </row>
    <row r="18" spans="1:30" s="6" customFormat="1" x14ac:dyDescent="0.35">
      <c r="A18" s="6" t="s">
        <v>2</v>
      </c>
      <c r="B18" s="15">
        <f>SUM(B14:B17)</f>
        <v>912</v>
      </c>
      <c r="C18" s="15">
        <f t="shared" ref="C18:J18" si="1">SUM(C14:C17)</f>
        <v>959</v>
      </c>
      <c r="D18" s="15">
        <f t="shared" si="1"/>
        <v>1046</v>
      </c>
      <c r="E18" s="15">
        <f t="shared" si="1"/>
        <v>862</v>
      </c>
      <c r="F18" s="15">
        <f t="shared" si="1"/>
        <v>914</v>
      </c>
      <c r="G18" s="15">
        <f t="shared" si="1"/>
        <v>906</v>
      </c>
      <c r="H18" s="15">
        <f t="shared" si="1"/>
        <v>914</v>
      </c>
      <c r="I18" s="15">
        <f t="shared" si="1"/>
        <v>835</v>
      </c>
      <c r="J18" s="15">
        <f t="shared" si="1"/>
        <v>896</v>
      </c>
      <c r="K18" s="27"/>
      <c r="L18" s="15">
        <f>SUM(L12:L17)</f>
        <v>1873</v>
      </c>
      <c r="M18" s="15"/>
      <c r="N18" s="15"/>
      <c r="O18" s="15"/>
      <c r="P18" s="15"/>
      <c r="Q18" s="15"/>
      <c r="R18" s="15"/>
      <c r="S18" s="15"/>
    </row>
    <row r="19" spans="1:30" x14ac:dyDescent="0.35">
      <c r="B19" s="15"/>
      <c r="C19" s="15"/>
    </row>
    <row r="20" spans="1:30" x14ac:dyDescent="0.35">
      <c r="B20" s="15"/>
      <c r="C20" s="15"/>
    </row>
    <row r="21" spans="1:30" x14ac:dyDescent="0.35">
      <c r="Q21" s="7"/>
      <c r="R21" s="13">
        <v>42841</v>
      </c>
    </row>
    <row r="22" spans="1:30" s="7" customFormat="1" x14ac:dyDescent="0.35">
      <c r="A22" s="7" t="s">
        <v>0</v>
      </c>
      <c r="B22" s="13">
        <v>42736</v>
      </c>
      <c r="C22" s="13">
        <v>42743</v>
      </c>
      <c r="D22" s="13">
        <v>42750</v>
      </c>
      <c r="E22" s="13">
        <v>42757</v>
      </c>
      <c r="F22" s="13">
        <v>42764</v>
      </c>
      <c r="G22" s="13">
        <v>42771</v>
      </c>
      <c r="H22" s="13">
        <v>42778</v>
      </c>
      <c r="I22" s="13">
        <v>42785</v>
      </c>
      <c r="J22" s="13">
        <v>42792</v>
      </c>
      <c r="K22" s="13">
        <v>42799</v>
      </c>
      <c r="L22" s="13">
        <v>42806</v>
      </c>
      <c r="M22" s="13">
        <v>42813</v>
      </c>
      <c r="N22" s="13">
        <v>42820</v>
      </c>
      <c r="O22" s="13">
        <v>42827</v>
      </c>
      <c r="P22" s="13">
        <v>42834</v>
      </c>
      <c r="Q22" s="12" t="s">
        <v>19</v>
      </c>
      <c r="R22" s="16">
        <v>289</v>
      </c>
      <c r="S22" s="13">
        <v>42848</v>
      </c>
      <c r="T22" s="13">
        <v>42855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35">
      <c r="A23" t="s">
        <v>12</v>
      </c>
      <c r="B23" s="12">
        <v>244</v>
      </c>
      <c r="C23" s="12">
        <v>163</v>
      </c>
      <c r="D23" s="12">
        <v>184</v>
      </c>
      <c r="E23" s="12">
        <v>221</v>
      </c>
      <c r="F23" s="12">
        <v>159</v>
      </c>
      <c r="G23" s="12">
        <v>170</v>
      </c>
      <c r="H23" s="12">
        <v>206</v>
      </c>
      <c r="I23" s="12">
        <v>206</v>
      </c>
      <c r="J23" s="12">
        <v>166</v>
      </c>
      <c r="K23" s="16">
        <v>145</v>
      </c>
      <c r="L23" s="12">
        <v>150</v>
      </c>
      <c r="M23" s="12">
        <v>150</v>
      </c>
      <c r="N23" s="12">
        <v>231</v>
      </c>
      <c r="O23" s="12">
        <v>192</v>
      </c>
      <c r="P23" s="12">
        <v>197</v>
      </c>
      <c r="Q23" s="27">
        <v>0.29166666666666669</v>
      </c>
      <c r="R23" s="16">
        <v>380</v>
      </c>
      <c r="S23" s="12">
        <v>183</v>
      </c>
      <c r="T23" s="12">
        <v>180</v>
      </c>
    </row>
    <row r="24" spans="1:30" x14ac:dyDescent="0.35">
      <c r="A24" t="s">
        <v>13</v>
      </c>
      <c r="B24" s="12">
        <v>210</v>
      </c>
      <c r="C24" s="12">
        <v>220</v>
      </c>
      <c r="D24" s="12">
        <v>239</v>
      </c>
      <c r="E24" s="12">
        <v>249</v>
      </c>
      <c r="F24" s="12">
        <v>250</v>
      </c>
      <c r="G24" s="12">
        <v>225</v>
      </c>
      <c r="H24" s="12">
        <v>204</v>
      </c>
      <c r="I24" s="12">
        <v>240</v>
      </c>
      <c r="J24" s="12">
        <v>251</v>
      </c>
      <c r="K24" s="12">
        <v>240</v>
      </c>
      <c r="L24" s="12">
        <v>240</v>
      </c>
      <c r="M24" s="12">
        <v>210</v>
      </c>
      <c r="N24" s="12">
        <v>280</v>
      </c>
      <c r="O24" s="12">
        <v>268</v>
      </c>
      <c r="P24" s="12">
        <v>293</v>
      </c>
      <c r="Q24" s="27">
        <v>0.375</v>
      </c>
      <c r="R24" s="16">
        <v>378</v>
      </c>
      <c r="S24" s="12">
        <v>201</v>
      </c>
      <c r="T24" s="12">
        <v>239</v>
      </c>
    </row>
    <row r="25" spans="1:30" x14ac:dyDescent="0.35">
      <c r="A25" t="s">
        <v>14</v>
      </c>
      <c r="B25" s="12" t="s">
        <v>9</v>
      </c>
      <c r="C25" s="12">
        <v>240</v>
      </c>
      <c r="D25" s="12">
        <v>265</v>
      </c>
      <c r="E25" s="12">
        <v>197</v>
      </c>
      <c r="F25" s="12">
        <v>241</v>
      </c>
      <c r="G25" s="12">
        <v>194</v>
      </c>
      <c r="H25" s="12">
        <v>267</v>
      </c>
      <c r="I25" s="12">
        <v>209</v>
      </c>
      <c r="J25" s="12">
        <v>265</v>
      </c>
      <c r="K25" s="12">
        <v>241</v>
      </c>
      <c r="L25" s="12">
        <v>160</v>
      </c>
      <c r="M25" s="12">
        <v>196</v>
      </c>
      <c r="N25" s="12">
        <v>246</v>
      </c>
      <c r="O25" s="12">
        <v>187</v>
      </c>
      <c r="P25" s="12">
        <v>269</v>
      </c>
      <c r="Q25" s="27">
        <v>0.44791666666666669</v>
      </c>
      <c r="R25" s="16">
        <v>390</v>
      </c>
      <c r="S25" s="12">
        <v>287</v>
      </c>
      <c r="T25" s="12">
        <v>261</v>
      </c>
    </row>
    <row r="26" spans="1:30" x14ac:dyDescent="0.35">
      <c r="A26" t="s">
        <v>15</v>
      </c>
      <c r="B26" s="12">
        <v>298</v>
      </c>
      <c r="C26" s="12">
        <v>156</v>
      </c>
      <c r="D26" s="12">
        <v>189</v>
      </c>
      <c r="E26" s="12">
        <v>168</v>
      </c>
      <c r="F26" s="12">
        <v>183</v>
      </c>
      <c r="G26" s="12">
        <v>171</v>
      </c>
      <c r="H26" s="12">
        <v>142</v>
      </c>
      <c r="I26" s="12">
        <v>203</v>
      </c>
      <c r="J26" s="12">
        <v>203</v>
      </c>
      <c r="K26" s="12">
        <v>223</v>
      </c>
      <c r="L26" s="12">
        <v>198</v>
      </c>
      <c r="M26" s="12">
        <v>212</v>
      </c>
      <c r="N26" s="12">
        <v>224</v>
      </c>
      <c r="O26" s="12">
        <v>212</v>
      </c>
      <c r="P26" s="12">
        <v>241</v>
      </c>
      <c r="Q26" s="28">
        <v>0.51041666666666663</v>
      </c>
      <c r="R26" s="19">
        <v>238</v>
      </c>
      <c r="S26" s="12">
        <v>189</v>
      </c>
      <c r="T26" s="12">
        <v>197</v>
      </c>
    </row>
    <row r="27" spans="1:30" s="6" customFormat="1" x14ac:dyDescent="0.35">
      <c r="A27" s="6" t="s">
        <v>2</v>
      </c>
      <c r="B27" s="15">
        <f>SUM(B23:B26)</f>
        <v>752</v>
      </c>
      <c r="C27" s="15">
        <f t="shared" ref="C27:P27" si="2">SUM(C23:C26)</f>
        <v>779</v>
      </c>
      <c r="D27" s="15">
        <f t="shared" si="2"/>
        <v>877</v>
      </c>
      <c r="E27" s="15">
        <f t="shared" si="2"/>
        <v>835</v>
      </c>
      <c r="F27" s="15">
        <f t="shared" si="2"/>
        <v>833</v>
      </c>
      <c r="G27" s="15">
        <f t="shared" si="2"/>
        <v>760</v>
      </c>
      <c r="H27" s="15">
        <f t="shared" si="2"/>
        <v>819</v>
      </c>
      <c r="I27" s="15">
        <f t="shared" si="2"/>
        <v>858</v>
      </c>
      <c r="J27" s="15">
        <f t="shared" si="2"/>
        <v>885</v>
      </c>
      <c r="K27" s="15">
        <f t="shared" si="2"/>
        <v>849</v>
      </c>
      <c r="L27" s="15">
        <f t="shared" si="2"/>
        <v>748</v>
      </c>
      <c r="M27" s="15">
        <f t="shared" si="2"/>
        <v>768</v>
      </c>
      <c r="N27" s="15">
        <f t="shared" si="2"/>
        <v>981</v>
      </c>
      <c r="O27" s="15">
        <f t="shared" si="2"/>
        <v>859</v>
      </c>
      <c r="P27" s="15">
        <f t="shared" si="2"/>
        <v>1000</v>
      </c>
      <c r="R27" s="17">
        <f>SUM(R22:R26)</f>
        <v>1675</v>
      </c>
      <c r="S27" s="15">
        <f>SUM(S23:S26)</f>
        <v>860</v>
      </c>
      <c r="T27" s="15">
        <f>SUM(T23:T26)</f>
        <v>877</v>
      </c>
    </row>
    <row r="28" spans="1:30" s="6" customFormat="1" x14ac:dyDescent="0.3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S28" s="15"/>
      <c r="T28" s="15"/>
    </row>
    <row r="29" spans="1:30" s="6" customFormat="1" x14ac:dyDescent="0.3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R29" s="15"/>
      <c r="S29" s="15"/>
      <c r="T29" s="15"/>
    </row>
    <row r="31" spans="1:30" s="7" customFormat="1" x14ac:dyDescent="0.35">
      <c r="A31" s="7" t="s">
        <v>0</v>
      </c>
      <c r="B31" s="13">
        <v>42862</v>
      </c>
      <c r="C31" s="18">
        <v>42869</v>
      </c>
      <c r="D31" s="18">
        <v>42876</v>
      </c>
      <c r="E31" s="18">
        <v>42883</v>
      </c>
      <c r="F31" s="18">
        <v>42890</v>
      </c>
      <c r="G31" s="18">
        <v>42897</v>
      </c>
      <c r="H31" s="18">
        <v>42904</v>
      </c>
      <c r="I31" s="18">
        <v>42911</v>
      </c>
      <c r="J31" s="18">
        <v>42918</v>
      </c>
      <c r="K31" s="18">
        <v>42925</v>
      </c>
      <c r="L31" s="18">
        <v>42932</v>
      </c>
      <c r="M31" s="18">
        <v>42939</v>
      </c>
      <c r="N31" s="18">
        <v>42946</v>
      </c>
      <c r="O31" s="18">
        <v>42953</v>
      </c>
      <c r="P31" s="18">
        <v>42959</v>
      </c>
      <c r="Q31" s="18">
        <v>42966</v>
      </c>
      <c r="R31" s="18">
        <v>42973</v>
      </c>
      <c r="S31" s="18">
        <v>42981</v>
      </c>
      <c r="T31" s="29">
        <v>42988</v>
      </c>
      <c r="U31" s="10"/>
      <c r="V31" s="10"/>
    </row>
    <row r="32" spans="1:30" x14ac:dyDescent="0.35">
      <c r="A32" t="s">
        <v>12</v>
      </c>
      <c r="B32" s="12">
        <v>167</v>
      </c>
      <c r="C32" s="19">
        <v>181</v>
      </c>
      <c r="D32" s="19">
        <v>176</v>
      </c>
      <c r="E32" s="19">
        <v>160</v>
      </c>
      <c r="F32" s="19">
        <v>155</v>
      </c>
      <c r="G32" s="19">
        <v>150</v>
      </c>
      <c r="H32" s="19">
        <v>185</v>
      </c>
      <c r="I32" s="19">
        <v>202</v>
      </c>
      <c r="J32" s="19">
        <v>197</v>
      </c>
      <c r="K32" s="19">
        <v>180</v>
      </c>
      <c r="L32" s="19">
        <v>192</v>
      </c>
      <c r="M32" s="19">
        <v>174</v>
      </c>
      <c r="N32" s="19">
        <v>192</v>
      </c>
      <c r="O32" s="19">
        <v>193</v>
      </c>
      <c r="P32" s="19">
        <v>208</v>
      </c>
      <c r="Q32" s="19">
        <v>189</v>
      </c>
      <c r="R32" s="19">
        <v>170</v>
      </c>
      <c r="S32" s="19">
        <v>162</v>
      </c>
      <c r="T32" s="19">
        <v>170</v>
      </c>
      <c r="U32" s="2"/>
      <c r="V32" s="2"/>
    </row>
    <row r="33" spans="1:38" x14ac:dyDescent="0.35">
      <c r="A33" t="s">
        <v>13</v>
      </c>
      <c r="B33" s="12">
        <v>235</v>
      </c>
      <c r="C33" s="19">
        <v>258</v>
      </c>
      <c r="D33" s="19">
        <v>248</v>
      </c>
      <c r="E33" s="19">
        <v>270</v>
      </c>
      <c r="F33" s="19">
        <v>249</v>
      </c>
      <c r="G33" s="19">
        <v>274</v>
      </c>
      <c r="H33" s="19">
        <v>225</v>
      </c>
      <c r="I33" s="19">
        <v>265</v>
      </c>
      <c r="J33" s="19">
        <v>271</v>
      </c>
      <c r="K33" s="19">
        <v>253</v>
      </c>
      <c r="L33" s="19">
        <v>259</v>
      </c>
      <c r="M33" s="19">
        <v>269</v>
      </c>
      <c r="N33" s="19">
        <v>325</v>
      </c>
      <c r="O33" s="19">
        <v>249</v>
      </c>
      <c r="P33" s="19">
        <v>269</v>
      </c>
      <c r="Q33" s="19">
        <v>264</v>
      </c>
      <c r="R33" s="20">
        <v>244</v>
      </c>
      <c r="S33" s="21">
        <v>239</v>
      </c>
      <c r="T33" s="21">
        <v>264</v>
      </c>
      <c r="U33" s="3"/>
      <c r="V33" s="3"/>
      <c r="W33" s="4"/>
      <c r="X33" s="4"/>
      <c r="Y33" s="4"/>
      <c r="Z33" s="4"/>
      <c r="AA33" s="4"/>
      <c r="AB33" s="4"/>
      <c r="AC33" s="4"/>
      <c r="AD33" s="4"/>
    </row>
    <row r="34" spans="1:38" x14ac:dyDescent="0.35">
      <c r="A34" t="s">
        <v>14</v>
      </c>
      <c r="B34" s="12">
        <v>236</v>
      </c>
      <c r="C34" s="19">
        <v>285</v>
      </c>
      <c r="D34" s="19">
        <v>517</v>
      </c>
      <c r="E34" s="19">
        <v>221</v>
      </c>
      <c r="F34" s="19">
        <v>241</v>
      </c>
      <c r="G34" s="19">
        <v>201</v>
      </c>
      <c r="H34" s="19">
        <v>239</v>
      </c>
      <c r="I34" s="19">
        <v>292</v>
      </c>
      <c r="J34" s="19">
        <v>223</v>
      </c>
      <c r="K34" s="19">
        <v>285</v>
      </c>
      <c r="L34" s="19">
        <v>267</v>
      </c>
      <c r="M34" s="19">
        <v>241</v>
      </c>
      <c r="N34" s="19">
        <v>283</v>
      </c>
      <c r="O34" s="19">
        <v>264</v>
      </c>
      <c r="P34" s="19">
        <v>197</v>
      </c>
      <c r="Q34" s="19">
        <v>186</v>
      </c>
      <c r="R34" s="20">
        <v>178</v>
      </c>
      <c r="S34" s="21">
        <v>241</v>
      </c>
      <c r="T34" s="21">
        <v>226</v>
      </c>
      <c r="U34" s="3"/>
      <c r="V34" s="3"/>
      <c r="W34" s="4"/>
      <c r="X34" s="4"/>
      <c r="Y34" s="4"/>
      <c r="Z34" s="4"/>
      <c r="AA34" s="4"/>
      <c r="AB34" s="4"/>
      <c r="AC34" s="4"/>
      <c r="AD34" s="4"/>
    </row>
    <row r="35" spans="1:38" x14ac:dyDescent="0.35">
      <c r="A35" t="s">
        <v>15</v>
      </c>
      <c r="B35" s="12">
        <v>192</v>
      </c>
      <c r="C35" s="19">
        <v>204</v>
      </c>
      <c r="D35" s="19">
        <v>123</v>
      </c>
      <c r="E35" s="19">
        <v>141</v>
      </c>
      <c r="F35" s="19">
        <v>165</v>
      </c>
      <c r="G35" s="19">
        <v>172</v>
      </c>
      <c r="H35" s="19">
        <v>164</v>
      </c>
      <c r="I35" s="19">
        <v>143</v>
      </c>
      <c r="J35" s="19">
        <v>227</v>
      </c>
      <c r="K35" s="19">
        <v>158</v>
      </c>
      <c r="L35" s="19">
        <v>163</v>
      </c>
      <c r="M35" s="19">
        <v>171</v>
      </c>
      <c r="N35" s="19">
        <v>198</v>
      </c>
      <c r="O35" s="19">
        <v>172</v>
      </c>
      <c r="P35" s="19">
        <v>168</v>
      </c>
      <c r="Q35" s="19">
        <v>148</v>
      </c>
      <c r="R35" s="19">
        <v>168</v>
      </c>
      <c r="S35" s="19">
        <v>143</v>
      </c>
      <c r="T35" s="19">
        <v>164</v>
      </c>
      <c r="U35" s="2"/>
      <c r="V35" s="2"/>
    </row>
    <row r="36" spans="1:38" s="6" customFormat="1" x14ac:dyDescent="0.35">
      <c r="A36" s="6" t="s">
        <v>2</v>
      </c>
      <c r="B36" s="15">
        <f>SUM(B32:B35)</f>
        <v>830</v>
      </c>
      <c r="C36" s="15">
        <f t="shared" ref="C36:S36" si="3">SUM(C32:C35)</f>
        <v>928</v>
      </c>
      <c r="D36" s="15">
        <f t="shared" si="3"/>
        <v>1064</v>
      </c>
      <c r="E36" s="15">
        <f>SUM(E32:E35)</f>
        <v>792</v>
      </c>
      <c r="F36" s="15">
        <f t="shared" si="3"/>
        <v>810</v>
      </c>
      <c r="G36" s="15">
        <f t="shared" si="3"/>
        <v>797</v>
      </c>
      <c r="H36" s="15">
        <f t="shared" si="3"/>
        <v>813</v>
      </c>
      <c r="I36" s="15">
        <f t="shared" si="3"/>
        <v>902</v>
      </c>
      <c r="J36" s="15">
        <f t="shared" si="3"/>
        <v>918</v>
      </c>
      <c r="K36" s="15">
        <f t="shared" si="3"/>
        <v>876</v>
      </c>
      <c r="L36" s="15">
        <f t="shared" si="3"/>
        <v>881</v>
      </c>
      <c r="M36" s="15">
        <f t="shared" si="3"/>
        <v>855</v>
      </c>
      <c r="N36" s="15">
        <f t="shared" si="3"/>
        <v>998</v>
      </c>
      <c r="O36" s="15">
        <f t="shared" si="3"/>
        <v>878</v>
      </c>
      <c r="P36" s="15">
        <f t="shared" si="3"/>
        <v>842</v>
      </c>
      <c r="Q36" s="15">
        <f t="shared" si="3"/>
        <v>787</v>
      </c>
      <c r="R36" s="15">
        <f t="shared" si="3"/>
        <v>760</v>
      </c>
      <c r="S36" s="15">
        <f t="shared" si="3"/>
        <v>785</v>
      </c>
      <c r="T36" s="15">
        <f>SUM(T32:T35)</f>
        <v>824</v>
      </c>
    </row>
    <row r="37" spans="1:38" x14ac:dyDescent="0.35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2"/>
      <c r="S37" s="19"/>
      <c r="T37" s="2"/>
      <c r="U37" s="2"/>
      <c r="V37" s="2"/>
      <c r="W37" s="2"/>
    </row>
    <row r="39" spans="1:38" x14ac:dyDescent="0.35">
      <c r="S39" s="16"/>
    </row>
    <row r="40" spans="1:38" x14ac:dyDescent="0.35">
      <c r="A40" t="s">
        <v>20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2" spans="1:38" s="5" customFormat="1" x14ac:dyDescent="0.35">
      <c r="B42" s="2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4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4" spans="1:38" x14ac:dyDescent="0.3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1:38" x14ac:dyDescent="0.35">
      <c r="E45" s="16"/>
      <c r="F45" s="16"/>
      <c r="R45" s="26"/>
    </row>
    <row r="50" spans="19:34" x14ac:dyDescent="0.35">
      <c r="S50" s="24"/>
      <c r="T50" s="1"/>
      <c r="U50" s="1"/>
      <c r="V50" s="1"/>
      <c r="W50" s="1"/>
      <c r="X50" s="1"/>
      <c r="Y50" s="1"/>
      <c r="Z50" s="1"/>
      <c r="AA50" s="1"/>
      <c r="AB50" s="1"/>
      <c r="AC50" s="1"/>
      <c r="AF50" s="1"/>
      <c r="AG50" s="1"/>
      <c r="AH50" s="1"/>
    </row>
  </sheetData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7"/>
  <sheetViews>
    <sheetView workbookViewId="0">
      <selection activeCell="H1" sqref="H1"/>
    </sheetView>
  </sheetViews>
  <sheetFormatPr defaultRowHeight="14.5" x14ac:dyDescent="0.35"/>
  <cols>
    <col min="1" max="1" width="12.26953125" customWidth="1"/>
    <col min="2" max="19" width="11.54296875" style="12" customWidth="1"/>
    <col min="20" max="24" width="11" bestFit="1" customWidth="1"/>
    <col min="25" max="25" width="10.54296875" customWidth="1"/>
    <col min="26" max="26" width="10.81640625" bestFit="1" customWidth="1"/>
    <col min="27" max="30" width="11" bestFit="1" customWidth="1"/>
    <col min="31" max="31" width="10.81640625" bestFit="1" customWidth="1"/>
    <col min="32" max="34" width="9.7265625" bestFit="1" customWidth="1"/>
    <col min="36" max="36" width="9.7265625" bestFit="1" customWidth="1"/>
  </cols>
  <sheetData>
    <row r="1" spans="1:30" s="8" customFormat="1" ht="18.5" x14ac:dyDescent="0.45">
      <c r="A1" s="8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30" s="8" customFormat="1" ht="18.5" x14ac:dyDescent="0.4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30" ht="14.15" customHeight="1" x14ac:dyDescent="0.35"/>
    <row r="4" spans="1:30" s="7" customFormat="1" x14ac:dyDescent="0.35">
      <c r="A4" s="7" t="s">
        <v>0</v>
      </c>
      <c r="B4" s="13">
        <v>42554</v>
      </c>
      <c r="C4" s="13">
        <v>42561</v>
      </c>
      <c r="D4" s="13">
        <v>42568</v>
      </c>
      <c r="E4" s="13">
        <v>42575</v>
      </c>
      <c r="F4" s="13">
        <v>42582</v>
      </c>
      <c r="G4" s="13">
        <v>42589</v>
      </c>
      <c r="H4" s="13">
        <v>42596</v>
      </c>
      <c r="I4" s="13">
        <v>42603</v>
      </c>
      <c r="J4" s="13">
        <v>42610</v>
      </c>
      <c r="K4" s="13">
        <v>42617</v>
      </c>
      <c r="L4" s="13">
        <v>42624</v>
      </c>
      <c r="M4" s="13">
        <v>42631</v>
      </c>
      <c r="N4" s="13">
        <v>42638</v>
      </c>
      <c r="O4" s="13">
        <v>42645</v>
      </c>
      <c r="P4" s="13">
        <v>42652</v>
      </c>
      <c r="Q4" s="13">
        <v>42659</v>
      </c>
      <c r="R4" s="14"/>
      <c r="S4" s="14"/>
    </row>
    <row r="5" spans="1:30" x14ac:dyDescent="0.35">
      <c r="A5" t="s">
        <v>1</v>
      </c>
      <c r="B5" s="12">
        <v>213</v>
      </c>
      <c r="C5" s="12">
        <v>180</v>
      </c>
      <c r="D5" s="12">
        <v>180</v>
      </c>
      <c r="E5" s="12">
        <v>194</v>
      </c>
      <c r="F5" s="12">
        <v>196</v>
      </c>
      <c r="G5" s="12">
        <v>176</v>
      </c>
      <c r="H5" s="12">
        <v>203</v>
      </c>
      <c r="I5" s="12">
        <v>163</v>
      </c>
      <c r="J5" s="12">
        <v>179</v>
      </c>
      <c r="K5" s="12">
        <v>190</v>
      </c>
      <c r="L5" s="12">
        <v>172</v>
      </c>
      <c r="M5" s="12">
        <v>185</v>
      </c>
      <c r="N5" s="12">
        <v>163</v>
      </c>
      <c r="O5" s="12">
        <v>178</v>
      </c>
      <c r="P5" s="12">
        <v>191</v>
      </c>
      <c r="Q5" s="12">
        <v>186</v>
      </c>
    </row>
    <row r="6" spans="1:30" x14ac:dyDescent="0.35">
      <c r="A6" t="s">
        <v>7</v>
      </c>
      <c r="B6" s="12">
        <v>185</v>
      </c>
      <c r="C6" s="12">
        <v>178</v>
      </c>
      <c r="D6" s="12">
        <v>165</v>
      </c>
      <c r="E6" s="12">
        <v>168</v>
      </c>
      <c r="F6" s="12">
        <v>214</v>
      </c>
      <c r="G6" s="12">
        <v>184</v>
      </c>
      <c r="H6" s="12">
        <v>194</v>
      </c>
      <c r="I6" s="12">
        <v>186</v>
      </c>
      <c r="J6" s="12">
        <v>184</v>
      </c>
      <c r="K6" s="12">
        <v>178</v>
      </c>
      <c r="L6" s="12">
        <v>191</v>
      </c>
      <c r="M6" s="12">
        <v>180</v>
      </c>
      <c r="N6" s="12">
        <v>159</v>
      </c>
      <c r="O6" s="12">
        <v>186</v>
      </c>
      <c r="P6" s="12">
        <v>190</v>
      </c>
      <c r="Q6" s="12">
        <v>205</v>
      </c>
    </row>
    <row r="7" spans="1:30" s="6" customFormat="1" x14ac:dyDescent="0.35">
      <c r="A7" s="6" t="s">
        <v>2</v>
      </c>
      <c r="B7" s="15">
        <f t="shared" ref="B7:Q7" si="0">SUM(B5:B6)</f>
        <v>398</v>
      </c>
      <c r="C7" s="15">
        <f t="shared" si="0"/>
        <v>358</v>
      </c>
      <c r="D7" s="15">
        <f t="shared" si="0"/>
        <v>345</v>
      </c>
      <c r="E7" s="15">
        <f t="shared" si="0"/>
        <v>362</v>
      </c>
      <c r="F7" s="15">
        <f t="shared" si="0"/>
        <v>410</v>
      </c>
      <c r="G7" s="15">
        <f t="shared" si="0"/>
        <v>360</v>
      </c>
      <c r="H7" s="15">
        <f t="shared" si="0"/>
        <v>397</v>
      </c>
      <c r="I7" s="15">
        <f t="shared" si="0"/>
        <v>349</v>
      </c>
      <c r="J7" s="15">
        <f t="shared" si="0"/>
        <v>363</v>
      </c>
      <c r="K7" s="15">
        <f t="shared" si="0"/>
        <v>368</v>
      </c>
      <c r="L7" s="15">
        <f t="shared" si="0"/>
        <v>363</v>
      </c>
      <c r="M7" s="15">
        <f t="shared" si="0"/>
        <v>365</v>
      </c>
      <c r="N7" s="15">
        <f t="shared" si="0"/>
        <v>322</v>
      </c>
      <c r="O7" s="15">
        <f t="shared" si="0"/>
        <v>364</v>
      </c>
      <c r="P7" s="15">
        <f t="shared" si="0"/>
        <v>381</v>
      </c>
      <c r="Q7" s="15">
        <f t="shared" si="0"/>
        <v>391</v>
      </c>
      <c r="R7" s="15"/>
      <c r="S7" s="15"/>
    </row>
    <row r="9" spans="1:30" s="7" customFormat="1" x14ac:dyDescent="0.35">
      <c r="A9" s="7" t="s">
        <v>0</v>
      </c>
      <c r="B9" s="13">
        <v>42666</v>
      </c>
      <c r="C9" s="13">
        <v>42673</v>
      </c>
      <c r="D9" s="13">
        <v>42680</v>
      </c>
      <c r="E9" s="13">
        <v>42687</v>
      </c>
      <c r="F9" s="13">
        <v>42694</v>
      </c>
      <c r="G9" s="13">
        <v>42701</v>
      </c>
      <c r="H9" s="13">
        <v>42708</v>
      </c>
      <c r="I9" s="13">
        <v>42715</v>
      </c>
      <c r="J9" s="13">
        <v>42722</v>
      </c>
      <c r="K9" s="13">
        <v>42729</v>
      </c>
      <c r="L9" s="14"/>
      <c r="M9" s="14"/>
      <c r="N9" s="14"/>
      <c r="O9" s="14"/>
      <c r="P9" s="14"/>
      <c r="Q9" s="14"/>
      <c r="R9" s="14"/>
      <c r="S9" s="14"/>
    </row>
    <row r="10" spans="1:30" x14ac:dyDescent="0.35">
      <c r="A10" t="s">
        <v>1</v>
      </c>
      <c r="B10" s="12">
        <v>157</v>
      </c>
      <c r="C10" s="12">
        <v>174</v>
      </c>
      <c r="D10" s="12">
        <v>182</v>
      </c>
      <c r="E10" s="12">
        <v>200</v>
      </c>
      <c r="F10" s="12">
        <v>185</v>
      </c>
      <c r="G10" s="12">
        <v>192</v>
      </c>
      <c r="H10" s="12">
        <v>153</v>
      </c>
      <c r="I10" s="12">
        <v>175</v>
      </c>
      <c r="J10" s="12">
        <v>170</v>
      </c>
      <c r="K10" s="12">
        <v>619</v>
      </c>
    </row>
    <row r="11" spans="1:30" x14ac:dyDescent="0.35">
      <c r="A11" t="s">
        <v>7</v>
      </c>
      <c r="B11" s="12">
        <v>125</v>
      </c>
      <c r="C11" s="12">
        <v>194</v>
      </c>
      <c r="D11" s="12">
        <v>189</v>
      </c>
      <c r="E11" s="12">
        <v>198</v>
      </c>
      <c r="F11" s="12">
        <v>176</v>
      </c>
      <c r="G11" s="12">
        <v>191</v>
      </c>
      <c r="H11" s="12">
        <v>195</v>
      </c>
      <c r="I11" s="12">
        <v>212</v>
      </c>
      <c r="J11" s="12">
        <v>201</v>
      </c>
      <c r="K11" s="12">
        <v>127</v>
      </c>
    </row>
    <row r="12" spans="1:30" s="6" customFormat="1" x14ac:dyDescent="0.35">
      <c r="A12" s="6" t="s">
        <v>2</v>
      </c>
      <c r="B12" s="15">
        <f t="shared" ref="B12:K12" si="1">SUM(B10:B11)</f>
        <v>282</v>
      </c>
      <c r="C12" s="15">
        <f t="shared" si="1"/>
        <v>368</v>
      </c>
      <c r="D12" s="15">
        <f t="shared" si="1"/>
        <v>371</v>
      </c>
      <c r="E12" s="15">
        <f t="shared" si="1"/>
        <v>398</v>
      </c>
      <c r="F12" s="15">
        <f t="shared" si="1"/>
        <v>361</v>
      </c>
      <c r="G12" s="15">
        <f t="shared" si="1"/>
        <v>383</v>
      </c>
      <c r="H12" s="15">
        <f t="shared" si="1"/>
        <v>348</v>
      </c>
      <c r="I12" s="15">
        <f t="shared" si="1"/>
        <v>387</v>
      </c>
      <c r="J12" s="15">
        <f t="shared" si="1"/>
        <v>371</v>
      </c>
      <c r="K12" s="15">
        <f t="shared" si="1"/>
        <v>746</v>
      </c>
      <c r="L12" s="15"/>
      <c r="M12" s="15"/>
      <c r="N12" s="15"/>
      <c r="O12" s="15"/>
      <c r="P12" s="15"/>
      <c r="Q12" s="15"/>
      <c r="R12" s="15"/>
      <c r="S12" s="15"/>
    </row>
    <row r="13" spans="1:30" x14ac:dyDescent="0.35">
      <c r="B13" s="15"/>
      <c r="C13" s="15"/>
    </row>
    <row r="15" spans="1:30" s="7" customFormat="1" x14ac:dyDescent="0.35">
      <c r="A15" s="7" t="s">
        <v>0</v>
      </c>
      <c r="B15" s="13">
        <v>42736</v>
      </c>
      <c r="C15" s="13">
        <v>42743</v>
      </c>
      <c r="D15" s="13">
        <v>42750</v>
      </c>
      <c r="E15" s="13">
        <v>42757</v>
      </c>
      <c r="F15" s="13">
        <v>42764</v>
      </c>
      <c r="G15" s="13">
        <v>42771</v>
      </c>
      <c r="H15" s="13">
        <v>42778</v>
      </c>
      <c r="I15" s="13">
        <v>42785</v>
      </c>
      <c r="J15" s="13">
        <v>42792</v>
      </c>
      <c r="K15" s="13">
        <v>42799</v>
      </c>
      <c r="L15" s="13">
        <v>42806</v>
      </c>
      <c r="M15" s="13">
        <v>42813</v>
      </c>
      <c r="N15" s="13">
        <v>42820</v>
      </c>
      <c r="O15" s="13">
        <v>42827</v>
      </c>
      <c r="P15" s="13">
        <v>42834</v>
      </c>
      <c r="Q15" s="13">
        <v>42841</v>
      </c>
      <c r="R15" s="13">
        <v>42848</v>
      </c>
      <c r="S15" s="13">
        <v>42855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x14ac:dyDescent="0.35">
      <c r="A16" t="s">
        <v>1</v>
      </c>
      <c r="B16" s="12">
        <v>227</v>
      </c>
      <c r="C16" s="12">
        <v>195</v>
      </c>
      <c r="D16" s="12">
        <v>193</v>
      </c>
      <c r="E16" s="12">
        <v>185</v>
      </c>
      <c r="F16" s="12">
        <v>178</v>
      </c>
      <c r="G16" s="12">
        <v>183</v>
      </c>
      <c r="H16" s="12">
        <v>197</v>
      </c>
      <c r="I16" s="12">
        <v>196</v>
      </c>
      <c r="J16" s="12">
        <v>214</v>
      </c>
      <c r="K16" s="16">
        <v>241</v>
      </c>
      <c r="L16" s="12">
        <v>169</v>
      </c>
      <c r="M16" s="12">
        <v>169</v>
      </c>
      <c r="N16" s="12">
        <v>150</v>
      </c>
      <c r="O16" s="12">
        <v>181</v>
      </c>
      <c r="P16" s="12">
        <v>179</v>
      </c>
      <c r="Q16" s="16">
        <v>159</v>
      </c>
      <c r="R16" s="12">
        <v>196</v>
      </c>
      <c r="S16" s="12">
        <v>168</v>
      </c>
    </row>
    <row r="17" spans="1:38" x14ac:dyDescent="0.35">
      <c r="A17" t="s">
        <v>7</v>
      </c>
      <c r="B17" s="12">
        <v>101</v>
      </c>
      <c r="C17" s="12">
        <v>169</v>
      </c>
      <c r="D17" s="12">
        <v>189</v>
      </c>
      <c r="E17" s="12">
        <v>198</v>
      </c>
      <c r="F17" s="12">
        <v>192</v>
      </c>
      <c r="G17" s="12">
        <v>186</v>
      </c>
      <c r="H17" s="12">
        <v>188</v>
      </c>
      <c r="I17" s="12">
        <v>189</v>
      </c>
      <c r="J17" s="12">
        <v>171</v>
      </c>
      <c r="K17" s="12">
        <v>173</v>
      </c>
      <c r="L17" s="12">
        <v>148</v>
      </c>
      <c r="M17" s="12">
        <v>176</v>
      </c>
      <c r="N17" s="12">
        <v>162</v>
      </c>
      <c r="O17" s="12">
        <v>173</v>
      </c>
      <c r="P17" s="12">
        <v>165</v>
      </c>
      <c r="Q17" s="16">
        <v>417</v>
      </c>
      <c r="R17" s="12">
        <v>152</v>
      </c>
      <c r="S17" s="12">
        <v>177</v>
      </c>
    </row>
    <row r="18" spans="1:38" s="6" customFormat="1" x14ac:dyDescent="0.35">
      <c r="A18" s="6" t="s">
        <v>2</v>
      </c>
      <c r="B18" s="15">
        <f t="shared" ref="B18:S18" si="2">SUM(B16:B17)</f>
        <v>328</v>
      </c>
      <c r="C18" s="15">
        <f t="shared" si="2"/>
        <v>364</v>
      </c>
      <c r="D18" s="15">
        <f t="shared" si="2"/>
        <v>382</v>
      </c>
      <c r="E18" s="15">
        <f t="shared" si="2"/>
        <v>383</v>
      </c>
      <c r="F18" s="15">
        <f t="shared" si="2"/>
        <v>370</v>
      </c>
      <c r="G18" s="15">
        <f t="shared" si="2"/>
        <v>369</v>
      </c>
      <c r="H18" s="15">
        <f t="shared" si="2"/>
        <v>385</v>
      </c>
      <c r="I18" s="15">
        <f t="shared" si="2"/>
        <v>385</v>
      </c>
      <c r="J18" s="15">
        <f t="shared" si="2"/>
        <v>385</v>
      </c>
      <c r="K18" s="17">
        <f t="shared" si="2"/>
        <v>414</v>
      </c>
      <c r="L18" s="15">
        <f t="shared" si="2"/>
        <v>317</v>
      </c>
      <c r="M18" s="15">
        <f t="shared" si="2"/>
        <v>345</v>
      </c>
      <c r="N18" s="15">
        <f t="shared" si="2"/>
        <v>312</v>
      </c>
      <c r="O18" s="15">
        <f t="shared" si="2"/>
        <v>354</v>
      </c>
      <c r="P18" s="15">
        <f t="shared" si="2"/>
        <v>344</v>
      </c>
      <c r="Q18" s="15">
        <f t="shared" si="2"/>
        <v>576</v>
      </c>
      <c r="R18" s="15">
        <f t="shared" si="2"/>
        <v>348</v>
      </c>
      <c r="S18" s="15">
        <f t="shared" si="2"/>
        <v>345</v>
      </c>
    </row>
    <row r="20" spans="1:38" s="7" customFormat="1" x14ac:dyDescent="0.35">
      <c r="A20" s="7" t="s">
        <v>0</v>
      </c>
      <c r="B20" s="13">
        <v>42862</v>
      </c>
      <c r="C20" s="18">
        <v>42869</v>
      </c>
      <c r="D20" s="18">
        <v>42876</v>
      </c>
      <c r="E20" s="18">
        <v>42883</v>
      </c>
      <c r="F20" s="18">
        <v>42890</v>
      </c>
      <c r="G20" s="18">
        <v>42897</v>
      </c>
      <c r="H20" s="18">
        <v>42904</v>
      </c>
      <c r="I20" s="18">
        <v>42911</v>
      </c>
      <c r="J20" s="18">
        <v>42918</v>
      </c>
      <c r="K20" s="18">
        <v>42925</v>
      </c>
      <c r="L20" s="18">
        <v>42932</v>
      </c>
      <c r="M20" s="18">
        <v>42939</v>
      </c>
      <c r="N20" s="18">
        <v>42946</v>
      </c>
      <c r="O20" s="18">
        <v>42953</v>
      </c>
      <c r="P20" s="18">
        <v>42960</v>
      </c>
      <c r="Q20" s="18">
        <v>42967</v>
      </c>
      <c r="R20" s="18">
        <v>42974</v>
      </c>
      <c r="S20" s="18">
        <v>42981</v>
      </c>
      <c r="T20" s="30">
        <v>42988</v>
      </c>
      <c r="U20" s="10"/>
      <c r="V20" s="10"/>
    </row>
    <row r="21" spans="1:38" x14ac:dyDescent="0.35">
      <c r="A21" t="s">
        <v>1</v>
      </c>
      <c r="B21" s="12">
        <v>215</v>
      </c>
      <c r="C21" s="19">
        <v>196</v>
      </c>
      <c r="D21" s="19">
        <v>171</v>
      </c>
      <c r="E21" s="19">
        <v>170</v>
      </c>
      <c r="F21" s="19">
        <v>175</v>
      </c>
      <c r="G21" s="19">
        <v>185</v>
      </c>
      <c r="H21" s="19">
        <v>176</v>
      </c>
      <c r="I21" s="19">
        <v>182</v>
      </c>
      <c r="J21" s="19">
        <v>189</v>
      </c>
      <c r="K21" s="19">
        <v>181</v>
      </c>
      <c r="L21" s="19">
        <v>170</v>
      </c>
      <c r="M21" s="19">
        <v>193</v>
      </c>
      <c r="N21" s="19">
        <v>165</v>
      </c>
      <c r="O21" s="19">
        <v>171</v>
      </c>
      <c r="P21" s="19">
        <v>196</v>
      </c>
      <c r="Q21" s="19">
        <v>190</v>
      </c>
      <c r="R21" s="19">
        <v>180</v>
      </c>
      <c r="S21" s="19">
        <v>181</v>
      </c>
      <c r="T21" s="19">
        <v>164</v>
      </c>
      <c r="U21" s="2"/>
      <c r="V21" s="2"/>
    </row>
    <row r="22" spans="1:38" x14ac:dyDescent="0.35">
      <c r="A22" t="s">
        <v>7</v>
      </c>
      <c r="B22" s="12">
        <v>172</v>
      </c>
      <c r="C22" s="19">
        <v>207</v>
      </c>
      <c r="D22" s="19">
        <v>187</v>
      </c>
      <c r="E22" s="19">
        <v>230</v>
      </c>
      <c r="F22" s="19">
        <v>168</v>
      </c>
      <c r="G22" s="19">
        <v>191</v>
      </c>
      <c r="H22" s="19">
        <v>198</v>
      </c>
      <c r="I22" s="19">
        <v>167</v>
      </c>
      <c r="J22" s="19">
        <v>194</v>
      </c>
      <c r="K22" s="19">
        <v>205</v>
      </c>
      <c r="L22" s="19">
        <v>187</v>
      </c>
      <c r="M22" s="19">
        <v>212</v>
      </c>
      <c r="N22" s="19">
        <v>184</v>
      </c>
      <c r="O22" s="19">
        <v>196</v>
      </c>
      <c r="P22" s="19">
        <v>187</v>
      </c>
      <c r="Q22" s="19">
        <v>182</v>
      </c>
      <c r="R22" s="20">
        <v>188</v>
      </c>
      <c r="S22" s="21">
        <v>174</v>
      </c>
      <c r="T22" s="21">
        <v>177</v>
      </c>
      <c r="U22" s="3"/>
      <c r="V22" s="3"/>
      <c r="W22" s="4"/>
      <c r="X22" s="4"/>
      <c r="Y22" s="4"/>
      <c r="Z22" s="4"/>
      <c r="AA22" s="4"/>
      <c r="AB22" s="4"/>
      <c r="AC22" s="4"/>
      <c r="AD22" s="4"/>
    </row>
    <row r="23" spans="1:38" s="6" customFormat="1" x14ac:dyDescent="0.35">
      <c r="A23" s="6" t="s">
        <v>2</v>
      </c>
      <c r="B23" s="15">
        <f t="shared" ref="B23:T23" si="3">SUM(B21:B22)</f>
        <v>387</v>
      </c>
      <c r="C23" s="15">
        <f t="shared" si="3"/>
        <v>403</v>
      </c>
      <c r="D23" s="15">
        <f t="shared" si="3"/>
        <v>358</v>
      </c>
      <c r="E23" s="15">
        <f t="shared" si="3"/>
        <v>400</v>
      </c>
      <c r="F23" s="15">
        <f t="shared" si="3"/>
        <v>343</v>
      </c>
      <c r="G23" s="15">
        <f t="shared" si="3"/>
        <v>376</v>
      </c>
      <c r="H23" s="15">
        <f t="shared" si="3"/>
        <v>374</v>
      </c>
      <c r="I23" s="15">
        <f t="shared" si="3"/>
        <v>349</v>
      </c>
      <c r="J23" s="15">
        <f t="shared" si="3"/>
        <v>383</v>
      </c>
      <c r="K23" s="15">
        <f t="shared" si="3"/>
        <v>386</v>
      </c>
      <c r="L23" s="15">
        <f t="shared" si="3"/>
        <v>357</v>
      </c>
      <c r="M23" s="15">
        <f t="shared" si="3"/>
        <v>405</v>
      </c>
      <c r="N23" s="15">
        <f t="shared" si="3"/>
        <v>349</v>
      </c>
      <c r="O23" s="15">
        <f t="shared" si="3"/>
        <v>367</v>
      </c>
      <c r="P23" s="15">
        <f t="shared" si="3"/>
        <v>383</v>
      </c>
      <c r="Q23" s="15">
        <f t="shared" si="3"/>
        <v>372</v>
      </c>
      <c r="R23" s="15">
        <f t="shared" si="3"/>
        <v>368</v>
      </c>
      <c r="S23" s="15">
        <f t="shared" si="3"/>
        <v>355</v>
      </c>
      <c r="T23" s="15">
        <f t="shared" si="3"/>
        <v>341</v>
      </c>
    </row>
    <row r="24" spans="1:38" x14ac:dyDescent="0.35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2"/>
      <c r="S24" s="19"/>
      <c r="T24" s="2"/>
      <c r="U24" s="2"/>
      <c r="V24" s="2"/>
      <c r="W24" s="2"/>
    </row>
    <row r="26" spans="1:38" x14ac:dyDescent="0.35">
      <c r="S26" s="16"/>
    </row>
    <row r="27" spans="1:38" x14ac:dyDescent="0.3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9" spans="1:38" s="5" customFormat="1" x14ac:dyDescent="0.35">
      <c r="B29" s="2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1" spans="1:38" x14ac:dyDescent="0.3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4"/>
    </row>
    <row r="32" spans="1:38" x14ac:dyDescent="0.35">
      <c r="E32" s="16"/>
      <c r="F32" s="16"/>
      <c r="R32" s="26"/>
    </row>
    <row r="37" spans="19:34" x14ac:dyDescent="0.35">
      <c r="S37" s="24"/>
      <c r="T37" s="1"/>
      <c r="U37" s="1"/>
      <c r="V37" s="1"/>
      <c r="W37" s="1"/>
      <c r="X37" s="1"/>
      <c r="Y37" s="1"/>
      <c r="Z37" s="1"/>
      <c r="AA37" s="1"/>
      <c r="AB37" s="1"/>
      <c r="AC37" s="1"/>
      <c r="AF37" s="1"/>
      <c r="AG37" s="1"/>
      <c r="AH37" s="1"/>
    </row>
  </sheetData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Holy Family</vt:lpstr>
      <vt:lpstr>Our Lady of the Snow</vt:lpstr>
      <vt:lpstr>Sacred Heart</vt:lpstr>
      <vt:lpstr>St. Alphonsus</vt:lpstr>
      <vt:lpstr>St. Anns</vt:lpstr>
      <vt:lpstr>St. Mary's</vt:lpstr>
      <vt:lpstr>Sts. Mary &amp; Martha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Gillen-Caryl</dc:creator>
  <cp:lastModifiedBy>rinefierd</cp:lastModifiedBy>
  <cp:lastPrinted>2017-09-27T13:00:47Z</cp:lastPrinted>
  <dcterms:created xsi:type="dcterms:W3CDTF">2017-09-11T13:36:46Z</dcterms:created>
  <dcterms:modified xsi:type="dcterms:W3CDTF">2017-10-23T14:34:52Z</dcterms:modified>
</cp:coreProperties>
</file>